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2210" firstSheet="1" activeTab="1"/>
  </bookViews>
  <sheets>
    <sheet name="R$ mais FÔNUS FIDELIDADE" sheetId="7" r:id="rId1"/>
    <sheet name="CALCULE DITIGANDO NO AZUL" sheetId="8" r:id="rId2"/>
  </sheets>
  <calcPr calcId="145621"/>
</workbook>
</file>

<file path=xl/calcChain.xml><?xml version="1.0" encoding="utf-8"?>
<calcChain xmlns="http://schemas.openxmlformats.org/spreadsheetml/2006/main">
  <c r="E36" i="8" l="1"/>
  <c r="E32" i="8"/>
  <c r="E28" i="8"/>
  <c r="E20" i="8"/>
  <c r="G36" i="8"/>
  <c r="H35" i="8"/>
  <c r="I34" i="8" s="1"/>
  <c r="G35" i="8"/>
  <c r="G32" i="8"/>
  <c r="H31" i="8"/>
  <c r="I30" i="8" s="1"/>
  <c r="G31" i="8"/>
  <c r="G28" i="8"/>
  <c r="H27" i="8"/>
  <c r="I26" i="8" s="1"/>
  <c r="G27" i="8"/>
  <c r="H23" i="8"/>
  <c r="I22" i="8" s="1"/>
  <c r="G20" i="8"/>
  <c r="H19" i="8"/>
  <c r="I18" i="8" s="1"/>
  <c r="G19" i="8"/>
  <c r="H15" i="8"/>
  <c r="I14" i="8" s="1"/>
  <c r="H11" i="8"/>
  <c r="I10" i="8" s="1"/>
  <c r="J36" i="8"/>
  <c r="J32" i="8"/>
  <c r="J28" i="8"/>
  <c r="J20" i="8"/>
  <c r="G7" i="8"/>
  <c r="E8" i="8"/>
  <c r="H7" i="8"/>
  <c r="I6" i="8" s="1"/>
  <c r="D28" i="8" l="1"/>
  <c r="O26" i="8" s="1"/>
  <c r="O27" i="8" s="1"/>
  <c r="D32" i="8"/>
  <c r="O30" i="8" s="1"/>
  <c r="O31" i="8" s="1"/>
  <c r="L28" i="8" l="1"/>
  <c r="M28" i="8" s="1"/>
  <c r="L32" i="8"/>
  <c r="M32" i="8" s="1"/>
  <c r="L20" i="8"/>
  <c r="G8" i="8"/>
  <c r="J8" i="8"/>
  <c r="B14" i="8"/>
  <c r="B20" i="8"/>
  <c r="B17" i="8"/>
  <c r="M20" i="8" l="1"/>
  <c r="D8" i="8"/>
  <c r="O6" i="8" s="1"/>
  <c r="O7" i="8" s="1"/>
  <c r="D23" i="8"/>
  <c r="E24" i="8" s="1"/>
  <c r="D15" i="8"/>
  <c r="E16" i="8" s="1"/>
  <c r="D11" i="8"/>
  <c r="E12" i="8" s="1"/>
  <c r="G12" i="8" l="1"/>
  <c r="J12" i="8"/>
  <c r="G11" i="8"/>
  <c r="G15" i="8"/>
  <c r="J16" i="8"/>
  <c r="G16" i="8"/>
  <c r="G24" i="8"/>
  <c r="G23" i="8"/>
  <c r="J24" i="8"/>
  <c r="L8" i="8"/>
  <c r="D12" i="8"/>
  <c r="D16" i="8"/>
  <c r="O14" i="8" s="1"/>
  <c r="O15" i="8" s="1"/>
  <c r="D24" i="8"/>
  <c r="O22" i="8" s="1"/>
  <c r="O23" i="8" s="1"/>
  <c r="D36" i="8"/>
  <c r="O34" i="8" s="1"/>
  <c r="O35" i="8" s="1"/>
  <c r="O10" i="8" l="1"/>
  <c r="O11" i="8" s="1"/>
  <c r="D20" i="8"/>
  <c r="O18" i="8" s="1"/>
  <c r="O19" i="8" s="1"/>
  <c r="L16" i="8"/>
  <c r="L36" i="8"/>
  <c r="L12" i="8"/>
  <c r="L24" i="8"/>
  <c r="M8" i="8"/>
  <c r="L7" i="8"/>
  <c r="L27" i="8" l="1"/>
  <c r="M27" i="8" s="1"/>
  <c r="L31" i="8"/>
  <c r="M31" i="8" s="1"/>
  <c r="M16" i="8"/>
  <c r="M36" i="8"/>
  <c r="M24" i="8"/>
  <c r="L38" i="8"/>
  <c r="M12" i="8"/>
  <c r="M7" i="8"/>
  <c r="L23" i="8"/>
  <c r="M23" i="8" s="1"/>
  <c r="N23" i="8" s="1"/>
  <c r="L11" i="8"/>
  <c r="L35" i="8"/>
  <c r="M35" i="8" s="1"/>
  <c r="O36" i="8" s="1"/>
  <c r="N27" i="8" l="1"/>
  <c r="O28" i="8"/>
  <c r="N31" i="8"/>
  <c r="O32" i="8"/>
  <c r="N7" i="8"/>
  <c r="O8" i="8"/>
  <c r="O24" i="8"/>
  <c r="N35" i="8"/>
  <c r="M38" i="8"/>
  <c r="N38" i="8" s="1"/>
  <c r="O38" i="8" s="1"/>
  <c r="M11" i="8"/>
  <c r="L15" i="8"/>
  <c r="R42" i="7"/>
  <c r="R41" i="7"/>
  <c r="R40" i="7"/>
  <c r="R39" i="7"/>
  <c r="R38" i="7"/>
  <c r="R37" i="7"/>
  <c r="M15" i="8" l="1"/>
  <c r="N15" i="8" s="1"/>
  <c r="L19" i="8"/>
  <c r="M19" i="8" s="1"/>
  <c r="N11" i="8"/>
  <c r="O12" i="8"/>
  <c r="Q42" i="7"/>
  <c r="Q41" i="7"/>
  <c r="Q40" i="7"/>
  <c r="Q39" i="7"/>
  <c r="Q38" i="7"/>
  <c r="Q37" i="7"/>
  <c r="D17" i="7"/>
  <c r="O16" i="8" l="1"/>
  <c r="N19" i="8"/>
  <c r="O20" i="8"/>
  <c r="P42" i="7"/>
  <c r="O42" i="7"/>
  <c r="P41" i="7"/>
  <c r="O41" i="7"/>
  <c r="P40" i="7"/>
  <c r="O40" i="7"/>
  <c r="P39" i="7"/>
  <c r="O39" i="7"/>
  <c r="P38" i="7"/>
  <c r="O38" i="7"/>
  <c r="P37" i="7"/>
  <c r="O37" i="7"/>
  <c r="F36" i="7" l="1"/>
  <c r="G36" i="7"/>
  <c r="F37" i="7"/>
  <c r="G37" i="7"/>
  <c r="F38" i="7"/>
  <c r="H38" i="7" s="1"/>
  <c r="G38" i="7"/>
  <c r="F39" i="7"/>
  <c r="G39" i="7"/>
  <c r="F40" i="7"/>
  <c r="H40" i="7" s="1"/>
  <c r="G40" i="7"/>
  <c r="F41" i="7"/>
  <c r="G41" i="7"/>
  <c r="C45" i="7"/>
  <c r="G45" i="7"/>
  <c r="C46" i="7"/>
  <c r="G46" i="7"/>
  <c r="C47" i="7"/>
  <c r="G47" i="7"/>
  <c r="C48" i="7"/>
  <c r="G48" i="7"/>
  <c r="C49" i="7"/>
  <c r="G49" i="7"/>
  <c r="C50" i="7"/>
  <c r="G50" i="7"/>
  <c r="E18" i="7"/>
  <c r="C18" i="7"/>
  <c r="D18" i="7" s="1"/>
  <c r="F17" i="7"/>
  <c r="G17" i="7" s="1"/>
  <c r="Q5" i="7"/>
  <c r="O10" i="7"/>
  <c r="N10" i="7"/>
  <c r="M10" i="7"/>
  <c r="O9" i="7"/>
  <c r="N9" i="7"/>
  <c r="M9" i="7"/>
  <c r="O8" i="7"/>
  <c r="N8" i="7"/>
  <c r="M8" i="7"/>
  <c r="O7" i="7"/>
  <c r="N7" i="7"/>
  <c r="M7" i="7"/>
  <c r="O6" i="7"/>
  <c r="N6" i="7"/>
  <c r="M6" i="7"/>
  <c r="O4" i="7"/>
  <c r="N4" i="7"/>
  <c r="R4" i="7" s="1"/>
  <c r="F45" i="7" s="1"/>
  <c r="H45" i="7" s="1"/>
  <c r="M4" i="7"/>
  <c r="O5" i="7"/>
  <c r="N5" i="7"/>
  <c r="M5" i="7"/>
  <c r="F18" i="7" l="1"/>
  <c r="G18" i="7" s="1"/>
  <c r="H36" i="7"/>
  <c r="H41" i="7"/>
  <c r="H39" i="7"/>
  <c r="H37" i="7"/>
  <c r="G4" i="7"/>
  <c r="T4" i="7"/>
  <c r="D4" i="7" s="1"/>
  <c r="P8" i="7"/>
  <c r="E19" i="7"/>
  <c r="C19" i="7"/>
  <c r="D19" i="7" s="1"/>
  <c r="R5" i="7"/>
  <c r="P7" i="7"/>
  <c r="P4" i="7"/>
  <c r="P6" i="7"/>
  <c r="P10" i="7"/>
  <c r="P5" i="7"/>
  <c r="P9" i="7"/>
  <c r="Q6" i="7"/>
  <c r="F19" i="7" l="1"/>
  <c r="G19" i="7" s="1"/>
  <c r="D36" i="7"/>
  <c r="D45" i="7" s="1"/>
  <c r="G5" i="7"/>
  <c r="F46" i="7"/>
  <c r="H46" i="7" s="1"/>
  <c r="T5" i="7"/>
  <c r="D5" i="7" s="1"/>
  <c r="E20" i="7"/>
  <c r="C20" i="7"/>
  <c r="D20" i="7" s="1"/>
  <c r="Q7" i="7"/>
  <c r="R6" i="7"/>
  <c r="D21" i="7" l="1"/>
  <c r="F20" i="7"/>
  <c r="D37" i="7"/>
  <c r="D46" i="7" s="1"/>
  <c r="G6" i="7"/>
  <c r="F47" i="7"/>
  <c r="H47" i="7" s="1"/>
  <c r="T6" i="7"/>
  <c r="D6" i="7" s="1"/>
  <c r="E21" i="7"/>
  <c r="G20" i="7"/>
  <c r="C21" i="7"/>
  <c r="R7" i="7"/>
  <c r="Q8" i="7"/>
  <c r="F21" i="7" l="1"/>
  <c r="G21" i="7" s="1"/>
  <c r="D38" i="7"/>
  <c r="D47" i="7" s="1"/>
  <c r="G7" i="7"/>
  <c r="F48" i="7"/>
  <c r="H48" i="7" s="1"/>
  <c r="T7" i="7"/>
  <c r="D7" i="7" s="1"/>
  <c r="E22" i="7"/>
  <c r="C22" i="7"/>
  <c r="D22" i="7" s="1"/>
  <c r="R8" i="7"/>
  <c r="Q9" i="7"/>
  <c r="F22" i="7" l="1"/>
  <c r="G22" i="7" s="1"/>
  <c r="D39" i="7"/>
  <c r="D48" i="7" s="1"/>
  <c r="G8" i="7"/>
  <c r="F49" i="7"/>
  <c r="H49" i="7" s="1"/>
  <c r="T8" i="7"/>
  <c r="D8" i="7" s="1"/>
  <c r="E23" i="7"/>
  <c r="C23" i="7"/>
  <c r="D23" i="7" s="1"/>
  <c r="Q10" i="7"/>
  <c r="R9" i="7"/>
  <c r="F23" i="7" l="1"/>
  <c r="G23" i="7" s="1"/>
  <c r="D40" i="7"/>
  <c r="D49" i="7" s="1"/>
  <c r="G9" i="7"/>
  <c r="F50" i="7"/>
  <c r="H50" i="7" s="1"/>
  <c r="T9" i="7"/>
  <c r="D9" i="7" s="1"/>
  <c r="E24" i="7"/>
  <c r="C24" i="7"/>
  <c r="D24" i="7" s="1"/>
  <c r="R10" i="7"/>
  <c r="Q11" i="7"/>
  <c r="D25" i="7" l="1"/>
  <c r="F24" i="7"/>
  <c r="D41" i="7"/>
  <c r="D50" i="7" s="1"/>
  <c r="T10" i="7"/>
  <c r="E25" i="7"/>
  <c r="G24" i="7"/>
  <c r="C25" i="7"/>
  <c r="F25" i="7" l="1"/>
  <c r="G25" i="7"/>
  <c r="H9" i="7" l="1"/>
  <c r="F9" i="7"/>
  <c r="H8" i="7"/>
  <c r="F8" i="7"/>
  <c r="H7" i="7"/>
  <c r="F7" i="7"/>
  <c r="H6" i="7"/>
  <c r="F6" i="7"/>
  <c r="H5" i="7"/>
  <c r="F5" i="7"/>
  <c r="H4" i="7"/>
  <c r="F4" i="7"/>
  <c r="I5" i="7" l="1"/>
  <c r="I7" i="7"/>
  <c r="I9" i="7"/>
  <c r="I4" i="7"/>
  <c r="I8" i="7"/>
  <c r="N11" i="7"/>
  <c r="R11" i="7" s="1"/>
  <c r="M11" i="7"/>
  <c r="O11" i="7"/>
  <c r="I6" i="7"/>
  <c r="T11" i="7" l="1"/>
  <c r="P11" i="7"/>
</calcChain>
</file>

<file path=xl/sharedStrings.xml><?xml version="1.0" encoding="utf-8"?>
<sst xmlns="http://schemas.openxmlformats.org/spreadsheetml/2006/main" count="202" uniqueCount="82">
  <si>
    <t>Benefícios</t>
  </si>
  <si>
    <t>Planos</t>
  </si>
  <si>
    <t>PRATA</t>
  </si>
  <si>
    <t>OURO</t>
  </si>
  <si>
    <t>RUBI</t>
  </si>
  <si>
    <t>ESMERALDA</t>
  </si>
  <si>
    <t>DIAMANTE</t>
  </si>
  <si>
    <t>SAFIRA</t>
  </si>
  <si>
    <t>Adesão/Mens.</t>
  </si>
  <si>
    <t>Bônus Fidelidade 5%</t>
  </si>
  <si>
    <t>Estando ATIVO</t>
  </si>
  <si>
    <t>QUANTO RECEBERÁ DAS COMISSÕES DOS DIRETOS MAIS O BÔNUS FIDELIDADE</t>
  </si>
  <si>
    <r>
      <t xml:space="preserve">Adesão/Mens. </t>
    </r>
    <r>
      <rPr>
        <b/>
        <sz val="11"/>
        <color rgb="FFC00000"/>
        <rFont val="Calibri"/>
        <family val="2"/>
        <scheme val="minor"/>
      </rPr>
      <t>100%</t>
    </r>
  </si>
  <si>
    <r>
      <t>Bônus Fidelidade</t>
    </r>
    <r>
      <rPr>
        <b/>
        <sz val="11"/>
        <color rgb="FFC00000"/>
        <rFont val="Calibri"/>
        <family val="2"/>
        <scheme val="minor"/>
      </rPr>
      <t xml:space="preserve"> 5%</t>
    </r>
  </si>
  <si>
    <r>
      <t xml:space="preserve">Estando </t>
    </r>
    <r>
      <rPr>
        <b/>
        <sz val="11"/>
        <color rgb="FFC00000"/>
        <rFont val="Calibri"/>
        <family val="2"/>
        <scheme val="minor"/>
      </rPr>
      <t>ATIVO</t>
    </r>
  </si>
  <si>
    <r>
      <t>QUANTO RECEBERÁ DAS COMISSÕES COM</t>
    </r>
    <r>
      <rPr>
        <b/>
        <sz val="14"/>
        <color rgb="FFC00000"/>
        <rFont val="Calibri"/>
        <family val="2"/>
        <scheme val="minor"/>
      </rPr>
      <t xml:space="preserve"> DIRETOS</t>
    </r>
    <r>
      <rPr>
        <b/>
        <sz val="14"/>
        <color rgb="FF0000FF"/>
        <rFont val="Calibri"/>
        <family val="2"/>
        <scheme val="minor"/>
      </rPr>
      <t xml:space="preserve"> MAIS O BÔNUS FIDELIDADE</t>
    </r>
  </si>
  <si>
    <r>
      <t>QUANTO RECEBERÁ DAS COMISSÕES COM</t>
    </r>
    <r>
      <rPr>
        <b/>
        <sz val="14"/>
        <color rgb="FFC00000"/>
        <rFont val="Calibri"/>
        <family val="2"/>
        <scheme val="minor"/>
      </rPr>
      <t xml:space="preserve"> INDIRETOS</t>
    </r>
    <r>
      <rPr>
        <b/>
        <sz val="14"/>
        <color rgb="FF0000FF"/>
        <rFont val="Calibri"/>
        <family val="2"/>
        <scheme val="minor"/>
      </rPr>
      <t xml:space="preserve"> MAIS O BÔNUS FIDELIDADE</t>
    </r>
  </si>
  <si>
    <r>
      <t xml:space="preserve">Sócios </t>
    </r>
    <r>
      <rPr>
        <b/>
        <sz val="11"/>
        <color rgb="FFC00000"/>
        <rFont val="Calibri"/>
        <family val="2"/>
        <scheme val="minor"/>
      </rPr>
      <t>Diretos 50%</t>
    </r>
  </si>
  <si>
    <r>
      <t xml:space="preserve">Sócios </t>
    </r>
    <r>
      <rPr>
        <b/>
        <sz val="11"/>
        <color rgb="FFC00000"/>
        <rFont val="Calibri"/>
        <family val="2"/>
        <scheme val="minor"/>
      </rPr>
      <t>Indiretos</t>
    </r>
    <r>
      <rPr>
        <b/>
        <sz val="11"/>
        <color rgb="FF0000FF"/>
        <rFont val="Calibri"/>
        <family val="2"/>
        <scheme val="minor"/>
      </rPr>
      <t xml:space="preserve"> </t>
    </r>
    <r>
      <rPr>
        <b/>
        <sz val="11"/>
        <color rgb="FFC00000"/>
        <rFont val="Calibri"/>
        <family val="2"/>
        <scheme val="minor"/>
      </rPr>
      <t>0,33%</t>
    </r>
  </si>
  <si>
    <t>Resid</t>
  </si>
  <si>
    <t>Linha</t>
  </si>
  <si>
    <t>Indiretos por Linha</t>
  </si>
  <si>
    <t>Comissões dos indiretos</t>
  </si>
  <si>
    <t>Comissões dos Diretos</t>
  </si>
  <si>
    <t>Comissões Acumuladas</t>
  </si>
  <si>
    <r>
      <t xml:space="preserve">1º   dia   </t>
    </r>
    <r>
      <rPr>
        <b/>
        <sz val="11"/>
        <color rgb="FF0000FF"/>
        <rFont val="Calibri"/>
        <family val="2"/>
      </rPr>
      <t>2ª feira</t>
    </r>
    <r>
      <rPr>
        <b/>
        <sz val="11"/>
        <color rgb="FF000000"/>
        <rFont val="Calibri"/>
        <family val="2"/>
      </rPr>
      <t xml:space="preserve">   1ª   Linha</t>
    </r>
  </si>
  <si>
    <r>
      <t xml:space="preserve">2º   dia   </t>
    </r>
    <r>
      <rPr>
        <b/>
        <sz val="11"/>
        <color rgb="FF0000FF"/>
        <rFont val="Calibri"/>
        <family val="2"/>
      </rPr>
      <t xml:space="preserve">3ª feira   </t>
    </r>
    <r>
      <rPr>
        <b/>
        <sz val="11"/>
        <color rgb="FF000000"/>
        <rFont val="Calibri"/>
        <family val="2"/>
      </rPr>
      <t>2ª   Linha</t>
    </r>
  </si>
  <si>
    <r>
      <t xml:space="preserve">3º   dia   </t>
    </r>
    <r>
      <rPr>
        <b/>
        <sz val="11"/>
        <color rgb="FF0000FF"/>
        <rFont val="Calibri"/>
        <family val="2"/>
      </rPr>
      <t>4ª feira</t>
    </r>
    <r>
      <rPr>
        <b/>
        <sz val="11"/>
        <color rgb="FF000000"/>
        <rFont val="Calibri"/>
        <family val="2"/>
      </rPr>
      <t xml:space="preserve">   3ª   Linha</t>
    </r>
  </si>
  <si>
    <r>
      <t xml:space="preserve">4º   dia   </t>
    </r>
    <r>
      <rPr>
        <b/>
        <sz val="11"/>
        <color rgb="FF0000FF"/>
        <rFont val="Calibri"/>
        <family val="2"/>
      </rPr>
      <t>5ª Feira</t>
    </r>
    <r>
      <rPr>
        <b/>
        <sz val="11"/>
        <color rgb="FF000000"/>
        <rFont val="Calibri"/>
        <family val="2"/>
      </rPr>
      <t xml:space="preserve">  4ª   Linha</t>
    </r>
  </si>
  <si>
    <r>
      <t xml:space="preserve">5º   dia   </t>
    </r>
    <r>
      <rPr>
        <b/>
        <sz val="11"/>
        <color rgb="FF0000FF"/>
        <rFont val="Calibri"/>
        <family val="2"/>
      </rPr>
      <t xml:space="preserve">6ª feira </t>
    </r>
    <r>
      <rPr>
        <b/>
        <sz val="11"/>
        <color rgb="FF000000"/>
        <rFont val="Calibri"/>
        <family val="2"/>
      </rPr>
      <t xml:space="preserve">  5ª   Linha</t>
    </r>
  </si>
  <si>
    <r>
      <t xml:space="preserve">6º   dia   </t>
    </r>
    <r>
      <rPr>
        <b/>
        <sz val="11"/>
        <color rgb="FF0000FF"/>
        <rFont val="Calibri"/>
        <family val="2"/>
      </rPr>
      <t xml:space="preserve">Sabado   </t>
    </r>
    <r>
      <rPr>
        <b/>
        <sz val="11"/>
        <color rgb="FF000000"/>
        <rFont val="Calibri"/>
        <family val="2"/>
      </rPr>
      <t>6ª   Linha</t>
    </r>
  </si>
  <si>
    <r>
      <t xml:space="preserve">7º   dia  </t>
    </r>
    <r>
      <rPr>
        <b/>
        <sz val="11"/>
        <color rgb="FF0000FF"/>
        <rFont val="Calibri"/>
        <family val="2"/>
      </rPr>
      <t xml:space="preserve">Domingo </t>
    </r>
    <r>
      <rPr>
        <b/>
        <sz val="11"/>
        <color rgb="FF000000"/>
        <rFont val="Calibri"/>
        <family val="2"/>
      </rPr>
      <t>7ª   Linha</t>
    </r>
  </si>
  <si>
    <r>
      <t xml:space="preserve">8º   dia   </t>
    </r>
    <r>
      <rPr>
        <b/>
        <sz val="11"/>
        <color rgb="FF0000FF"/>
        <rFont val="Calibri"/>
        <family val="2"/>
      </rPr>
      <t xml:space="preserve">2ª feira   </t>
    </r>
    <r>
      <rPr>
        <b/>
        <sz val="11"/>
        <color rgb="FF000000"/>
        <rFont val="Calibri"/>
        <family val="2"/>
      </rPr>
      <t>8ª   Linha</t>
    </r>
  </si>
  <si>
    <r>
      <t xml:space="preserve">9º   dia   </t>
    </r>
    <r>
      <rPr>
        <b/>
        <sz val="11"/>
        <color rgb="FF0000FF"/>
        <rFont val="Calibri"/>
        <family val="2"/>
      </rPr>
      <t>3ª feira</t>
    </r>
    <r>
      <rPr>
        <b/>
        <sz val="11"/>
        <color rgb="FF000000"/>
        <rFont val="Calibri"/>
        <family val="2"/>
      </rPr>
      <t xml:space="preserve">   9ª   Linha</t>
    </r>
  </si>
  <si>
    <r>
      <t>RECEBA O</t>
    </r>
    <r>
      <rPr>
        <b/>
        <i/>
        <sz val="11"/>
        <color rgb="FFC00000"/>
        <rFont val="Calibri"/>
        <family val="2"/>
      </rPr>
      <t xml:space="preserve"> TETO MÁXIMO ACIMA</t>
    </r>
    <r>
      <rPr>
        <b/>
        <i/>
        <sz val="11"/>
        <color rgb="FF0000FF"/>
        <rFont val="Calibri"/>
        <family val="2"/>
      </rPr>
      <t xml:space="preserve"> APÓS </t>
    </r>
    <r>
      <rPr>
        <b/>
        <i/>
        <sz val="11"/>
        <color rgb="FFC00000"/>
        <rFont val="Calibri"/>
        <family val="2"/>
      </rPr>
      <t>10 DIAS</t>
    </r>
    <r>
      <rPr>
        <b/>
        <i/>
        <sz val="11"/>
        <color rgb="FF0000FF"/>
        <rFont val="Calibri"/>
        <family val="2"/>
      </rPr>
      <t xml:space="preserve"> com apenas 2 TÍTULOS DO </t>
    </r>
    <r>
      <rPr>
        <b/>
        <i/>
        <sz val="11"/>
        <color rgb="FFC00000"/>
        <rFont val="Calibri"/>
        <family val="2"/>
      </rPr>
      <t xml:space="preserve">PLANO OURO </t>
    </r>
    <r>
      <rPr>
        <b/>
        <i/>
        <sz val="11"/>
        <color rgb="FF0000FF"/>
        <rFont val="Calibri"/>
        <family val="2"/>
      </rPr>
      <t>QUITADO.</t>
    </r>
  </si>
  <si>
    <t xml:space="preserve"> Linha</t>
  </si>
  <si>
    <t>VOCÊ</t>
  </si>
  <si>
    <t>Benefício</t>
  </si>
  <si>
    <t>DIRETOS</t>
  </si>
  <si>
    <t>INDIRETOS</t>
  </si>
  <si>
    <t>VENDA 2 PLANOS A PESSOAS COMPROMETIDAS COMO VOCÊ</t>
  </si>
  <si>
    <t>QUE CADASTRE E QUITE A ADESÃO DE NO MÍNIMO 2 PLANOS</t>
  </si>
  <si>
    <t>Adesão/Mens</t>
  </si>
  <si>
    <t>Diretos 50%</t>
  </si>
  <si>
    <t xml:space="preserve"> Indiretos 0,33%</t>
  </si>
  <si>
    <t>COMPARATIVO DE PLANOS DE PREVIDÊNCIA SOLIDÁRIA E OS BENEFÍCIOS</t>
  </si>
  <si>
    <t xml:space="preserve"> Diretos</t>
  </si>
  <si>
    <t xml:space="preserve"> Indiretos</t>
  </si>
  <si>
    <t>Títulos  acumulados</t>
  </si>
  <si>
    <t>R$ Adesão</t>
  </si>
  <si>
    <t>Renda</t>
  </si>
  <si>
    <t>Indicando</t>
  </si>
  <si>
    <t>Indicação</t>
  </si>
  <si>
    <t>R$ Mensal</t>
  </si>
  <si>
    <r>
      <t>Pic</t>
    </r>
    <r>
      <rPr>
        <b/>
        <sz val="24"/>
        <color rgb="FFC00000"/>
        <rFont val="Calibri"/>
        <family val="2"/>
      </rPr>
      <t>Prev</t>
    </r>
    <r>
      <rPr>
        <b/>
        <sz val="24"/>
        <color rgb="FF0000FF"/>
        <rFont val="Calibri"/>
        <family val="2"/>
      </rPr>
      <t xml:space="preserve"> Ouro</t>
    </r>
  </si>
  <si>
    <r>
      <t>Pic</t>
    </r>
    <r>
      <rPr>
        <b/>
        <sz val="24"/>
        <color rgb="FFC00000"/>
        <rFont val="Calibri"/>
        <family val="2"/>
      </rPr>
      <t>Prev</t>
    </r>
    <r>
      <rPr>
        <b/>
        <sz val="24"/>
        <color rgb="FF0000FF"/>
        <rFont val="Calibri"/>
        <family val="2"/>
      </rPr>
      <t xml:space="preserve"> Rubi</t>
    </r>
  </si>
  <si>
    <r>
      <t>Pic</t>
    </r>
    <r>
      <rPr>
        <b/>
        <sz val="24"/>
        <color rgb="FFC00000"/>
        <rFont val="Calibri"/>
        <family val="2"/>
      </rPr>
      <t>Prev</t>
    </r>
    <r>
      <rPr>
        <b/>
        <sz val="24"/>
        <color rgb="FF0000FF"/>
        <rFont val="Calibri"/>
        <family val="2"/>
      </rPr>
      <t xml:space="preserve"> Safira</t>
    </r>
  </si>
  <si>
    <r>
      <t>Pic</t>
    </r>
    <r>
      <rPr>
        <b/>
        <sz val="24"/>
        <color rgb="FFC00000"/>
        <rFont val="Calibri"/>
        <family val="2"/>
      </rPr>
      <t>Prev</t>
    </r>
    <r>
      <rPr>
        <b/>
        <sz val="24"/>
        <color rgb="FF0000FF"/>
        <rFont val="Calibri"/>
        <family val="2"/>
      </rPr>
      <t xml:space="preserve"> Esmeralda</t>
    </r>
  </si>
  <si>
    <r>
      <t>Pic</t>
    </r>
    <r>
      <rPr>
        <b/>
        <sz val="24"/>
        <color rgb="FFC00000"/>
        <rFont val="Calibri"/>
        <family val="2"/>
      </rPr>
      <t>Prev</t>
    </r>
    <r>
      <rPr>
        <b/>
        <sz val="24"/>
        <color rgb="FF0000FF"/>
        <rFont val="Calibri"/>
        <family val="2"/>
      </rPr>
      <t xml:space="preserve"> Diamante</t>
    </r>
  </si>
  <si>
    <t>Invest Mensal</t>
  </si>
  <si>
    <t>Adm.</t>
  </si>
  <si>
    <t>Desc.TX Adm.</t>
  </si>
  <si>
    <t>Credita</t>
  </si>
  <si>
    <t>Total</t>
  </si>
  <si>
    <t>TOTAIS DE RENDIMENTOS</t>
  </si>
  <si>
    <r>
      <t>Pic</t>
    </r>
    <r>
      <rPr>
        <b/>
        <sz val="24"/>
        <color rgb="FFC00000"/>
        <rFont val="Calibri"/>
        <family val="2"/>
      </rPr>
      <t>Prev</t>
    </r>
    <r>
      <rPr>
        <b/>
        <sz val="24"/>
        <color rgb="FF0000FF"/>
        <rFont val="Calibri"/>
        <family val="2"/>
      </rPr>
      <t xml:space="preserve"> Topázio</t>
    </r>
  </si>
  <si>
    <r>
      <t>Pic</t>
    </r>
    <r>
      <rPr>
        <b/>
        <sz val="24"/>
        <color rgb="FFC00000"/>
        <rFont val="Calibri"/>
        <family val="2"/>
      </rPr>
      <t>Prev</t>
    </r>
    <r>
      <rPr>
        <b/>
        <sz val="24"/>
        <color rgb="FF0000FF"/>
        <rFont val="Calibri"/>
        <family val="2"/>
      </rPr>
      <t xml:space="preserve"> Ametista</t>
    </r>
  </si>
  <si>
    <r>
      <t>Pic</t>
    </r>
    <r>
      <rPr>
        <b/>
        <sz val="24"/>
        <color rgb="FFC00000"/>
        <rFont val="Calibri"/>
        <family val="2"/>
      </rPr>
      <t>Prev</t>
    </r>
    <r>
      <rPr>
        <b/>
        <sz val="24"/>
        <color rgb="FF0000FF"/>
        <rFont val="Calibri"/>
        <family val="2"/>
      </rPr>
      <t xml:space="preserve"> Turmalina</t>
    </r>
  </si>
  <si>
    <t>X</t>
  </si>
  <si>
    <t>3% Mês de Renda</t>
  </si>
  <si>
    <t>R$</t>
  </si>
  <si>
    <r>
      <t>1 Pic</t>
    </r>
    <r>
      <rPr>
        <b/>
        <sz val="24"/>
        <color rgb="FFC00000"/>
        <rFont val="Calibri"/>
        <family val="2"/>
      </rPr>
      <t>Prev</t>
    </r>
  </si>
  <si>
    <t>94% de 1</t>
  </si>
  <si>
    <t>Todo Mês</t>
  </si>
  <si>
    <t>Abertas</t>
  </si>
  <si>
    <t>100% de 1</t>
  </si>
  <si>
    <t>Se Qualfique</t>
  </si>
  <si>
    <t>3% ao Mês</t>
  </si>
  <si>
    <r>
      <t>PROJEÇÃO DE RENDIMENTOS SERÁ DE</t>
    </r>
    <r>
      <rPr>
        <b/>
        <sz val="32"/>
        <color rgb="FF0000FF"/>
        <rFont val="Calibri"/>
        <family val="2"/>
        <scheme val="minor"/>
      </rPr>
      <t xml:space="preserve"> 3%</t>
    </r>
    <r>
      <rPr>
        <b/>
        <sz val="32"/>
        <color rgb="FFC00000"/>
        <rFont val="Calibri"/>
        <family val="2"/>
        <scheme val="minor"/>
      </rPr>
      <t xml:space="preserve"> </t>
    </r>
    <r>
      <rPr>
        <b/>
        <sz val="32"/>
        <color theme="1"/>
        <rFont val="Calibri"/>
        <family val="2"/>
        <scheme val="minor"/>
      </rPr>
      <t xml:space="preserve">ENQUANTO DEIXAR DE SE QUALIFICAR PODENDO RECEBER MAIS QUE </t>
    </r>
    <r>
      <rPr>
        <b/>
        <sz val="32"/>
        <color rgb="FF0000FF"/>
        <rFont val="Calibri"/>
        <family val="2"/>
        <scheme val="minor"/>
      </rPr>
      <t>1.000%</t>
    </r>
    <r>
      <rPr>
        <b/>
        <sz val="32"/>
        <color theme="1"/>
        <rFont val="Calibri"/>
        <family val="2"/>
        <scheme val="minor"/>
      </rPr>
      <t xml:space="preserve"> AO INVESTIDO.</t>
    </r>
  </si>
  <si>
    <r>
      <t xml:space="preserve">PARA SE QUALIFICAR PRECISA ABRIR </t>
    </r>
    <r>
      <rPr>
        <b/>
        <sz val="32"/>
        <color rgb="FF0000FF"/>
        <rFont val="Calibri"/>
        <family val="2"/>
        <scheme val="minor"/>
      </rPr>
      <t>2 PIC</t>
    </r>
    <r>
      <rPr>
        <b/>
        <sz val="32"/>
        <color rgb="FFC00000"/>
        <rFont val="Calibri"/>
        <family val="2"/>
        <scheme val="minor"/>
      </rPr>
      <t>PREV</t>
    </r>
    <r>
      <rPr>
        <b/>
        <sz val="32"/>
        <color rgb="FF0000FF"/>
        <rFont val="Calibri"/>
        <family val="2"/>
        <scheme val="minor"/>
      </rPr>
      <t xml:space="preserve"> </t>
    </r>
    <r>
      <rPr>
        <b/>
        <sz val="32"/>
        <color theme="1"/>
        <rFont val="Calibri"/>
        <family val="2"/>
        <scheme val="minor"/>
      </rPr>
      <t xml:space="preserve">RECEBERÁ POR CADA ADESÃO O VALOR DESEJADO PODENDO SACAR AO TER </t>
    </r>
    <r>
      <rPr>
        <b/>
        <sz val="32"/>
        <color rgb="FF0000FF"/>
        <rFont val="Calibri"/>
        <family val="2"/>
        <scheme val="minor"/>
      </rPr>
      <t>R$ 55.00</t>
    </r>
  </si>
  <si>
    <r>
      <t xml:space="preserve">PARA USAR ESTA TABELA DIGITE ONDE ESTIVER </t>
    </r>
    <r>
      <rPr>
        <b/>
        <sz val="32"/>
        <color rgb="FF0000FF"/>
        <rFont val="Calibri"/>
        <family val="2"/>
        <scheme val="minor"/>
      </rPr>
      <t>AZUL,</t>
    </r>
    <r>
      <rPr>
        <b/>
        <sz val="32"/>
        <color theme="1"/>
        <rFont val="Calibri"/>
        <family val="2"/>
        <scheme val="minor"/>
      </rPr>
      <t xml:space="preserve"> COLOQUE O VALOR DA </t>
    </r>
    <r>
      <rPr>
        <b/>
        <sz val="32"/>
        <color rgb="FFC00000"/>
        <rFont val="Calibri"/>
        <family val="2"/>
        <scheme val="minor"/>
      </rPr>
      <t>SUA POUPANÇA</t>
    </r>
    <r>
      <rPr>
        <b/>
        <sz val="32"/>
        <color theme="1"/>
        <rFont val="Calibri"/>
        <family val="2"/>
        <scheme val="minor"/>
      </rPr>
      <t xml:space="preserve"> E A </t>
    </r>
    <r>
      <rPr>
        <b/>
        <sz val="32"/>
        <color rgb="FF0000FF"/>
        <rFont val="Calibri"/>
        <family val="2"/>
        <scheme val="minor"/>
      </rPr>
      <t>QUANTIDADE</t>
    </r>
    <r>
      <rPr>
        <b/>
        <sz val="32"/>
        <color theme="1"/>
        <rFont val="Calibri"/>
        <family val="2"/>
        <scheme val="minor"/>
      </rPr>
      <t xml:space="preserve"> DE </t>
    </r>
    <r>
      <rPr>
        <b/>
        <sz val="32"/>
        <color rgb="FF0000FF"/>
        <rFont val="Calibri"/>
        <family val="2"/>
        <scheme val="minor"/>
      </rPr>
      <t>PIC</t>
    </r>
    <r>
      <rPr>
        <b/>
        <sz val="32"/>
        <color rgb="FFC00000"/>
        <rFont val="Calibri"/>
        <family val="2"/>
        <scheme val="minor"/>
      </rPr>
      <t xml:space="preserve">PREV </t>
    </r>
    <r>
      <rPr>
        <b/>
        <sz val="32"/>
        <color theme="1"/>
        <rFont val="Calibri"/>
        <family val="2"/>
        <scheme val="minor"/>
      </rPr>
      <t>ABERTAS.</t>
    </r>
  </si>
  <si>
    <t>para Qualificar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</si>
</sst>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&quot;R$&quot;\ #,##0.00;\-&quot;R$&quot;\ #,##0.00"/>
    <numFmt numFmtId="44" formatCode="_-&quot;R$&quot;\ * #,##0.00_-;\-&quot;R$&quot;\ * #,##0.00_-;_-&quot;R$&quot;\ * &quot;-&quot;??_-;_-@_-"/>
    <numFmt numFmtId="164" formatCode="#,##0.00_ ;[Red]\-#,##0.00\ "/>
    <numFmt numFmtId="165" formatCode="00%"/>
    <numFmt numFmtId="166" formatCode="_(&quot;R$ &quot;* #,##0.00_);_(&quot;R$ &quot;* \(#,##0.00\);_(&quot;R$ &quot;* &quot;-&quot;??_);_(@_)"/>
    <numFmt numFmtId="167" formatCode="_(* #,##0.00_);_(* \(#,##0.00\);_(* &quot;-&quot;??_);_(@_)"/>
    <numFmt numFmtId="168" formatCode="###,###,##0%"/>
    <numFmt numFmtId="169" formatCode="###,###,##0.0%"/>
    <numFmt numFmtId="170" formatCode="###,##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FF"/>
      <name val="Calibri"/>
      <family val="2"/>
    </font>
    <font>
      <b/>
      <i/>
      <sz val="11"/>
      <color rgb="FF0000FF"/>
      <name val="Calibri"/>
      <family val="2"/>
    </font>
    <font>
      <b/>
      <i/>
      <sz val="11"/>
      <color rgb="FFC00000"/>
      <name val="Calibri"/>
      <family val="2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5"/>
      <color rgb="FF0000FF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rgb="FF0000FF"/>
      <name val="Calibri"/>
      <family val="2"/>
    </font>
    <font>
      <b/>
      <sz val="24"/>
      <color rgb="FF000000"/>
      <name val="Calibri"/>
      <family val="2"/>
    </font>
    <font>
      <b/>
      <sz val="24"/>
      <color rgb="FF0000FF"/>
      <name val="Calibri"/>
      <family val="2"/>
      <scheme val="minor"/>
    </font>
    <font>
      <b/>
      <sz val="24"/>
      <color rgb="FFC00000"/>
      <name val="Calibri"/>
      <family val="2"/>
    </font>
    <font>
      <sz val="24"/>
      <color rgb="FFF0FEDE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32"/>
      <color theme="1"/>
      <name val="Calibri"/>
      <family val="2"/>
      <scheme val="minor"/>
    </font>
    <font>
      <b/>
      <sz val="32"/>
      <color rgb="FF0000FF"/>
      <name val="Calibri"/>
      <family val="2"/>
      <scheme val="minor"/>
    </font>
    <font>
      <b/>
      <sz val="32"/>
      <color rgb="FFC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0FEDE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FFFF"/>
        <bgColor indexed="64"/>
      </patternFill>
    </fill>
  </fills>
  <borders count="48">
    <border>
      <left/>
      <right/>
      <top/>
      <bottom/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thick">
        <color rgb="FF0000FF"/>
      </left>
      <right style="thick">
        <color rgb="FFC00000"/>
      </right>
      <top style="thick">
        <color rgb="FF0000FF"/>
      </top>
      <bottom style="thick">
        <color rgb="FFC00000"/>
      </bottom>
      <diagonal/>
    </border>
    <border>
      <left style="thick">
        <color rgb="FFC00000"/>
      </left>
      <right style="thick">
        <color rgb="FF0000FF"/>
      </right>
      <top style="thick">
        <color rgb="FF0000FF"/>
      </top>
      <bottom style="thick">
        <color rgb="FFC00000"/>
      </bottom>
      <diagonal/>
    </border>
    <border>
      <left style="thick">
        <color rgb="FF0000FF"/>
      </left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thick">
        <color rgb="FFC00000"/>
      </left>
      <right style="thick">
        <color rgb="FF0000FF"/>
      </right>
      <top style="thick">
        <color rgb="FFC00000"/>
      </top>
      <bottom style="thick">
        <color rgb="FFC00000"/>
      </bottom>
      <diagonal/>
    </border>
    <border>
      <left style="thick">
        <color rgb="FF0000FF"/>
      </left>
      <right style="thick">
        <color rgb="FFC00000"/>
      </right>
      <top style="thick">
        <color rgb="FFC00000"/>
      </top>
      <bottom style="thick">
        <color rgb="FF0000FF"/>
      </bottom>
      <diagonal/>
    </border>
    <border>
      <left style="thick">
        <color rgb="FFC00000"/>
      </left>
      <right style="thick">
        <color rgb="FF0000FF"/>
      </right>
      <top style="thick">
        <color rgb="FFC00000"/>
      </top>
      <bottom style="thick">
        <color rgb="FF0000FF"/>
      </bottom>
      <diagonal/>
    </border>
    <border>
      <left style="thick">
        <color rgb="FFC00000"/>
      </left>
      <right style="thick">
        <color rgb="FFC00000"/>
      </right>
      <top style="thick">
        <color rgb="FF0000FF"/>
      </top>
      <bottom style="thick">
        <color rgb="FFC00000"/>
      </bottom>
      <diagonal/>
    </border>
    <border>
      <left style="thick">
        <color rgb="FF0000FF"/>
      </left>
      <right/>
      <top style="thick">
        <color rgb="FF0000FF"/>
      </top>
      <bottom style="thick">
        <color rgb="FF0000FF"/>
      </bottom>
      <diagonal/>
    </border>
    <border>
      <left/>
      <right/>
      <top style="thick">
        <color rgb="FF0000FF"/>
      </top>
      <bottom style="thick">
        <color rgb="FF0000FF"/>
      </bottom>
      <diagonal/>
    </border>
    <border>
      <left/>
      <right style="thick">
        <color rgb="FF0000FF"/>
      </right>
      <top style="thick">
        <color rgb="FF0000FF"/>
      </top>
      <bottom style="thick">
        <color rgb="FF0000FF"/>
      </bottom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0000FF"/>
      </bottom>
      <diagonal/>
    </border>
    <border>
      <left style="thick">
        <color rgb="FF0000FF"/>
      </left>
      <right style="thick">
        <color rgb="FFC00000"/>
      </right>
      <top/>
      <bottom style="thick">
        <color rgb="FFC00000"/>
      </bottom>
      <diagonal/>
    </border>
    <border>
      <left style="thick">
        <color rgb="FFC00000"/>
      </left>
      <right/>
      <top style="thick">
        <color rgb="FFC00000"/>
      </top>
      <bottom style="thick">
        <color rgb="FFC00000"/>
      </bottom>
      <diagonal/>
    </border>
    <border>
      <left style="thick">
        <color rgb="FFC00000"/>
      </left>
      <right/>
      <top style="thick">
        <color rgb="FFC00000"/>
      </top>
      <bottom style="thick">
        <color rgb="FF0000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6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167" fontId="7" fillId="0" borderId="0" applyFont="0" applyFill="0" applyBorder="0" applyAlignment="0" applyProtection="0"/>
  </cellStyleXfs>
  <cellXfs count="168">
    <xf numFmtId="0" fontId="0" fillId="0" borderId="0" xfId="0"/>
    <xf numFmtId="4" fontId="1" fillId="0" borderId="0" xfId="0" applyNumberFormat="1" applyFont="1" applyAlignment="1"/>
    <xf numFmtId="0" fontId="1" fillId="0" borderId="0" xfId="0" applyFont="1" applyAlignment="1"/>
    <xf numFmtId="0" fontId="1" fillId="0" borderId="0" xfId="0" applyFont="1"/>
    <xf numFmtId="4" fontId="1" fillId="0" borderId="0" xfId="0" applyNumberFormat="1" applyFont="1"/>
    <xf numFmtId="4" fontId="2" fillId="2" borderId="4" xfId="0" applyNumberFormat="1" applyFont="1" applyFill="1" applyBorder="1" applyAlignment="1">
      <alignment horizontal="center"/>
    </xf>
    <xf numFmtId="7" fontId="2" fillId="2" borderId="5" xfId="0" applyNumberFormat="1" applyFont="1" applyFill="1" applyBorder="1" applyAlignment="1">
      <alignment horizontal="center"/>
    </xf>
    <xf numFmtId="4" fontId="2" fillId="4" borderId="4" xfId="0" applyNumberFormat="1" applyFont="1" applyFill="1" applyBorder="1" applyAlignment="1">
      <alignment horizontal="center"/>
    </xf>
    <xf numFmtId="7" fontId="2" fillId="4" borderId="5" xfId="0" applyNumberFormat="1" applyFont="1" applyFill="1" applyBorder="1" applyAlignment="1">
      <alignment horizontal="center"/>
    </xf>
    <xf numFmtId="4" fontId="2" fillId="2" borderId="6" xfId="0" applyNumberFormat="1" applyFont="1" applyFill="1" applyBorder="1" applyAlignment="1">
      <alignment horizontal="center"/>
    </xf>
    <xf numFmtId="7" fontId="2" fillId="2" borderId="7" xfId="0" applyNumberFormat="1" applyFont="1" applyFill="1" applyBorder="1" applyAlignment="1">
      <alignment horizontal="center"/>
    </xf>
    <xf numFmtId="7" fontId="2" fillId="2" borderId="1" xfId="0" applyNumberFormat="1" applyFont="1" applyFill="1" applyBorder="1" applyAlignment="1">
      <alignment horizontal="center"/>
    </xf>
    <xf numFmtId="7" fontId="2" fillId="4" borderId="1" xfId="0" applyNumberFormat="1" applyFont="1" applyFill="1" applyBorder="1" applyAlignment="1">
      <alignment horizontal="center"/>
    </xf>
    <xf numFmtId="7" fontId="2" fillId="2" borderId="12" xfId="0" applyNumberFormat="1" applyFont="1" applyFill="1" applyBorder="1" applyAlignment="1">
      <alignment horizontal="center"/>
    </xf>
    <xf numFmtId="4" fontId="1" fillId="6" borderId="0" xfId="0" applyNumberFormat="1" applyFont="1" applyFill="1" applyAlignment="1"/>
    <xf numFmtId="0" fontId="1" fillId="6" borderId="0" xfId="0" applyFont="1" applyFill="1"/>
    <xf numFmtId="4" fontId="2" fillId="4" borderId="13" xfId="0" applyNumberFormat="1" applyFont="1" applyFill="1" applyBorder="1" applyAlignment="1">
      <alignment horizontal="center"/>
    </xf>
    <xf numFmtId="7" fontId="2" fillId="2" borderId="14" xfId="0" applyNumberFormat="1" applyFont="1" applyFill="1" applyBorder="1" applyAlignment="1">
      <alignment horizontal="center"/>
    </xf>
    <xf numFmtId="7" fontId="2" fillId="4" borderId="14" xfId="0" applyNumberFormat="1" applyFont="1" applyFill="1" applyBorder="1" applyAlignment="1">
      <alignment horizontal="center"/>
    </xf>
    <xf numFmtId="7" fontId="2" fillId="2" borderId="15" xfId="0" applyNumberFormat="1" applyFont="1" applyFill="1" applyBorder="1" applyAlignment="1">
      <alignment horizontal="center"/>
    </xf>
    <xf numFmtId="4" fontId="3" fillId="3" borderId="2" xfId="0" applyNumberFormat="1" applyFont="1" applyFill="1" applyBorder="1" applyAlignment="1">
      <alignment horizontal="center"/>
    </xf>
    <xf numFmtId="4" fontId="3" fillId="3" borderId="3" xfId="0" applyNumberFormat="1" applyFont="1" applyFill="1" applyBorder="1" applyAlignment="1">
      <alignment horizontal="center"/>
    </xf>
    <xf numFmtId="4" fontId="3" fillId="3" borderId="8" xfId="0" applyNumberFormat="1" applyFont="1" applyFill="1" applyBorder="1" applyAlignment="1">
      <alignment horizontal="center"/>
    </xf>
    <xf numFmtId="7" fontId="2" fillId="7" borderId="1" xfId="0" applyNumberFormat="1" applyFont="1" applyFill="1" applyBorder="1" applyAlignment="1">
      <alignment horizontal="center"/>
    </xf>
    <xf numFmtId="7" fontId="2" fillId="7" borderId="14" xfId="0" applyNumberFormat="1" applyFont="1" applyFill="1" applyBorder="1" applyAlignment="1">
      <alignment horizontal="center"/>
    </xf>
    <xf numFmtId="7" fontId="2" fillId="7" borderId="5" xfId="0" applyNumberFormat="1" applyFont="1" applyFill="1" applyBorder="1" applyAlignment="1">
      <alignment horizontal="center"/>
    </xf>
    <xf numFmtId="7" fontId="2" fillId="6" borderId="1" xfId="0" applyNumberFormat="1" applyFont="1" applyFill="1" applyBorder="1" applyAlignment="1">
      <alignment horizontal="center"/>
    </xf>
    <xf numFmtId="7" fontId="2" fillId="6" borderId="14" xfId="0" applyNumberFormat="1" applyFont="1" applyFill="1" applyBorder="1" applyAlignment="1">
      <alignment horizontal="center"/>
    </xf>
    <xf numFmtId="7" fontId="2" fillId="6" borderId="5" xfId="0" applyNumberFormat="1" applyFont="1" applyFill="1" applyBorder="1" applyAlignment="1">
      <alignment horizontal="center"/>
    </xf>
    <xf numFmtId="164" fontId="3" fillId="5" borderId="17" xfId="0" applyNumberFormat="1" applyFont="1" applyFill="1" applyBorder="1" applyAlignment="1" applyProtection="1">
      <alignment horizontal="left" readingOrder="1"/>
    </xf>
    <xf numFmtId="164" fontId="3" fillId="5" borderId="20" xfId="0" applyNumberFormat="1" applyFont="1" applyFill="1" applyBorder="1" applyAlignment="1" applyProtection="1">
      <alignment horizontal="left" readingOrder="1"/>
    </xf>
    <xf numFmtId="4" fontId="8" fillId="8" borderId="23" xfId="0" applyNumberFormat="1" applyFont="1" applyFill="1" applyBorder="1" applyAlignment="1">
      <alignment horizontal="center" wrapText="1" readingOrder="1"/>
    </xf>
    <xf numFmtId="0" fontId="9" fillId="9" borderId="24" xfId="0" applyFont="1" applyFill="1" applyBorder="1" applyAlignment="1">
      <alignment horizontal="center" wrapText="1" readingOrder="1"/>
    </xf>
    <xf numFmtId="4" fontId="9" fillId="10" borderId="24" xfId="0" applyNumberFormat="1" applyFont="1" applyFill="1" applyBorder="1" applyAlignment="1">
      <alignment horizontal="center" wrapText="1" readingOrder="1"/>
    </xf>
    <xf numFmtId="4" fontId="9" fillId="10" borderId="25" xfId="0" applyNumberFormat="1" applyFont="1" applyFill="1" applyBorder="1" applyAlignment="1">
      <alignment horizontal="center" wrapText="1" readingOrder="1"/>
    </xf>
    <xf numFmtId="0" fontId="8" fillId="7" borderId="16" xfId="0" applyFont="1" applyFill="1" applyBorder="1" applyAlignment="1">
      <alignment horizontal="center" wrapText="1" readingOrder="1"/>
    </xf>
    <xf numFmtId="0" fontId="8" fillId="11" borderId="27" xfId="0" applyFont="1" applyFill="1" applyBorder="1" applyAlignment="1">
      <alignment horizontal="center" wrapText="1" readingOrder="1"/>
    </xf>
    <xf numFmtId="1" fontId="1" fillId="7" borderId="16" xfId="0" applyNumberFormat="1" applyFont="1" applyFill="1" applyBorder="1" applyAlignment="1" applyProtection="1">
      <alignment horizontal="center"/>
      <protection locked="0"/>
    </xf>
    <xf numFmtId="4" fontId="3" fillId="5" borderId="18" xfId="0" applyNumberFormat="1" applyFont="1" applyFill="1" applyBorder="1" applyAlignment="1" applyProtection="1">
      <alignment horizontal="right"/>
    </xf>
    <xf numFmtId="4" fontId="3" fillId="5" borderId="21" xfId="0" applyNumberFormat="1" applyFont="1" applyFill="1" applyBorder="1" applyAlignment="1" applyProtection="1">
      <alignment horizontal="right"/>
    </xf>
    <xf numFmtId="4" fontId="3" fillId="5" borderId="18" xfId="0" applyNumberFormat="1" applyFont="1" applyFill="1" applyBorder="1" applyAlignment="1" applyProtection="1">
      <alignment horizontal="center"/>
    </xf>
    <xf numFmtId="164" fontId="3" fillId="5" borderId="19" xfId="0" applyNumberFormat="1" applyFont="1" applyFill="1" applyBorder="1" applyAlignment="1" applyProtection="1">
      <alignment horizontal="center" readingOrder="1"/>
    </xf>
    <xf numFmtId="165" fontId="3" fillId="5" borderId="21" xfId="0" applyNumberFormat="1" applyFont="1" applyFill="1" applyBorder="1" applyAlignment="1" applyProtection="1">
      <alignment horizontal="center"/>
    </xf>
    <xf numFmtId="4" fontId="9" fillId="12" borderId="24" xfId="0" applyNumberFormat="1" applyFont="1" applyFill="1" applyBorder="1" applyAlignment="1">
      <alignment horizontal="center" wrapText="1" readingOrder="1"/>
    </xf>
    <xf numFmtId="4" fontId="1" fillId="7" borderId="16" xfId="0" applyNumberFormat="1" applyFont="1" applyFill="1" applyBorder="1" applyAlignment="1" applyProtection="1">
      <alignment horizontal="right"/>
      <protection locked="0"/>
    </xf>
    <xf numFmtId="1" fontId="1" fillId="12" borderId="16" xfId="0" applyNumberFormat="1" applyFont="1" applyFill="1" applyBorder="1" applyAlignment="1" applyProtection="1">
      <alignment horizontal="center"/>
      <protection locked="0"/>
    </xf>
    <xf numFmtId="0" fontId="8" fillId="4" borderId="26" xfId="0" applyFont="1" applyFill="1" applyBorder="1" applyAlignment="1">
      <alignment horizontal="left" wrapText="1" readingOrder="1"/>
    </xf>
    <xf numFmtId="0" fontId="8" fillId="4" borderId="27" xfId="0" applyFont="1" applyFill="1" applyBorder="1" applyAlignment="1">
      <alignment horizontal="center" wrapText="1" readingOrder="1"/>
    </xf>
    <xf numFmtId="4" fontId="8" fillId="4" borderId="27" xfId="0" applyNumberFormat="1" applyFont="1" applyFill="1" applyBorder="1" applyAlignment="1" applyProtection="1">
      <alignment horizontal="center" wrapText="1" readingOrder="1"/>
      <protection locked="0"/>
    </xf>
    <xf numFmtId="0" fontId="8" fillId="4" borderId="29" xfId="0" applyFont="1" applyFill="1" applyBorder="1" applyAlignment="1">
      <alignment horizontal="left" wrapText="1" readingOrder="1"/>
    </xf>
    <xf numFmtId="0" fontId="8" fillId="4" borderId="16" xfId="0" applyFont="1" applyFill="1" applyBorder="1" applyAlignment="1">
      <alignment horizontal="center" wrapText="1" readingOrder="1"/>
    </xf>
    <xf numFmtId="4" fontId="8" fillId="4" borderId="16" xfId="0" applyNumberFormat="1" applyFont="1" applyFill="1" applyBorder="1" applyAlignment="1" applyProtection="1">
      <alignment horizontal="center" wrapText="1" readingOrder="1"/>
      <protection locked="0"/>
    </xf>
    <xf numFmtId="0" fontId="8" fillId="2" borderId="29" xfId="0" applyFont="1" applyFill="1" applyBorder="1" applyAlignment="1">
      <alignment horizontal="left" wrapText="1" readingOrder="1"/>
    </xf>
    <xf numFmtId="0" fontId="8" fillId="2" borderId="16" xfId="0" applyFont="1" applyFill="1" applyBorder="1" applyAlignment="1">
      <alignment horizontal="center" wrapText="1" readingOrder="1"/>
    </xf>
    <xf numFmtId="4" fontId="8" fillId="2" borderId="16" xfId="0" applyNumberFormat="1" applyFont="1" applyFill="1" applyBorder="1" applyAlignment="1" applyProtection="1">
      <alignment horizontal="center" wrapText="1" readingOrder="1"/>
      <protection locked="0"/>
    </xf>
    <xf numFmtId="4" fontId="8" fillId="2" borderId="16" xfId="0" applyNumberFormat="1" applyFont="1" applyFill="1" applyBorder="1" applyAlignment="1">
      <alignment horizontal="center" wrapText="1" readingOrder="1"/>
    </xf>
    <xf numFmtId="164" fontId="8" fillId="2" borderId="30" xfId="0" applyNumberFormat="1" applyFont="1" applyFill="1" applyBorder="1" applyAlignment="1">
      <alignment horizontal="center" wrapText="1" readingOrder="1"/>
    </xf>
    <xf numFmtId="4" fontId="8" fillId="4" borderId="27" xfId="0" applyNumberFormat="1" applyFont="1" applyFill="1" applyBorder="1" applyAlignment="1">
      <alignment horizontal="center" wrapText="1" readingOrder="1"/>
    </xf>
    <xf numFmtId="164" fontId="8" fillId="4" borderId="28" xfId="0" applyNumberFormat="1" applyFont="1" applyFill="1" applyBorder="1" applyAlignment="1">
      <alignment horizontal="center" wrapText="1" readingOrder="1"/>
    </xf>
    <xf numFmtId="4" fontId="8" fillId="4" borderId="16" xfId="0" applyNumberFormat="1" applyFont="1" applyFill="1" applyBorder="1" applyAlignment="1">
      <alignment horizontal="center" wrapText="1" readingOrder="1"/>
    </xf>
    <xf numFmtId="164" fontId="8" fillId="4" borderId="30" xfId="0" applyNumberFormat="1" applyFont="1" applyFill="1" applyBorder="1" applyAlignment="1">
      <alignment horizontal="center" wrapText="1" readingOrder="1"/>
    </xf>
    <xf numFmtId="9" fontId="1" fillId="11" borderId="26" xfId="0" applyNumberFormat="1" applyFont="1" applyFill="1" applyBorder="1" applyAlignment="1">
      <alignment horizontal="center"/>
    </xf>
    <xf numFmtId="9" fontId="1" fillId="11" borderId="27" xfId="0" applyNumberFormat="1" applyFont="1" applyFill="1" applyBorder="1" applyAlignment="1">
      <alignment horizontal="center"/>
    </xf>
    <xf numFmtId="0" fontId="1" fillId="11" borderId="27" xfId="0" applyFont="1" applyFill="1" applyBorder="1" applyAlignment="1">
      <alignment horizontal="center"/>
    </xf>
    <xf numFmtId="0" fontId="1" fillId="11" borderId="28" xfId="0" applyFont="1" applyFill="1" applyBorder="1" applyAlignment="1">
      <alignment horizontal="center"/>
    </xf>
    <xf numFmtId="4" fontId="1" fillId="7" borderId="29" xfId="0" applyNumberFormat="1" applyFont="1" applyFill="1" applyBorder="1" applyAlignment="1" applyProtection="1">
      <alignment horizontal="right"/>
      <protection locked="0"/>
    </xf>
    <xf numFmtId="4" fontId="1" fillId="7" borderId="30" xfId="0" applyNumberFormat="1" applyFont="1" applyFill="1" applyBorder="1" applyAlignment="1" applyProtection="1">
      <alignment horizontal="right"/>
      <protection locked="0"/>
    </xf>
    <xf numFmtId="4" fontId="1" fillId="7" borderId="31" xfId="0" applyNumberFormat="1" applyFont="1" applyFill="1" applyBorder="1" applyAlignment="1" applyProtection="1">
      <alignment horizontal="right"/>
      <protection locked="0"/>
    </xf>
    <xf numFmtId="4" fontId="1" fillId="7" borderId="32" xfId="0" applyNumberFormat="1" applyFont="1" applyFill="1" applyBorder="1" applyAlignment="1" applyProtection="1">
      <alignment horizontal="right"/>
      <protection locked="0"/>
    </xf>
    <xf numFmtId="1" fontId="1" fillId="7" borderId="32" xfId="0" applyNumberFormat="1" applyFont="1" applyFill="1" applyBorder="1" applyAlignment="1" applyProtection="1">
      <alignment horizontal="center"/>
      <protection locked="0"/>
    </xf>
    <xf numFmtId="0" fontId="8" fillId="7" borderId="32" xfId="0" applyFont="1" applyFill="1" applyBorder="1" applyAlignment="1">
      <alignment horizontal="center" wrapText="1" readingOrder="1"/>
    </xf>
    <xf numFmtId="4" fontId="1" fillId="7" borderId="33" xfId="0" applyNumberFormat="1" applyFont="1" applyFill="1" applyBorder="1" applyAlignment="1" applyProtection="1">
      <alignment horizontal="right"/>
      <protection locked="0"/>
    </xf>
    <xf numFmtId="4" fontId="3" fillId="0" borderId="9" xfId="0" applyNumberFormat="1" applyFont="1" applyBorder="1" applyAlignment="1"/>
    <xf numFmtId="4" fontId="3" fillId="0" borderId="10" xfId="0" applyNumberFormat="1" applyFont="1" applyBorder="1" applyAlignment="1"/>
    <xf numFmtId="4" fontId="3" fillId="0" borderId="11" xfId="0" applyNumberFormat="1" applyFont="1" applyBorder="1" applyAlignment="1"/>
    <xf numFmtId="10" fontId="3" fillId="5" borderId="22" xfId="0" applyNumberFormat="1" applyFont="1" applyFill="1" applyBorder="1" applyAlignment="1" applyProtection="1">
      <alignment horizontal="center"/>
    </xf>
    <xf numFmtId="4" fontId="12" fillId="4" borderId="2" xfId="0" applyNumberFormat="1" applyFont="1" applyFill="1" applyBorder="1" applyAlignment="1">
      <alignment horizontal="center"/>
    </xf>
    <xf numFmtId="4" fontId="12" fillId="4" borderId="8" xfId="0" applyNumberFormat="1" applyFont="1" applyFill="1" applyBorder="1" applyAlignment="1">
      <alignment horizontal="center"/>
    </xf>
    <xf numFmtId="4" fontId="13" fillId="4" borderId="8" xfId="0" applyNumberFormat="1" applyFont="1" applyFill="1" applyBorder="1" applyAlignment="1">
      <alignment horizontal="center"/>
    </xf>
    <xf numFmtId="4" fontId="13" fillId="4" borderId="3" xfId="0" applyNumberFormat="1" applyFont="1" applyFill="1" applyBorder="1" applyAlignment="1">
      <alignment horizontal="center"/>
    </xf>
    <xf numFmtId="4" fontId="12" fillId="2" borderId="4" xfId="0" applyNumberFormat="1" applyFont="1" applyFill="1" applyBorder="1" applyAlignment="1">
      <alignment horizontal="center"/>
    </xf>
    <xf numFmtId="7" fontId="12" fillId="2" borderId="1" xfId="0" applyNumberFormat="1" applyFont="1" applyFill="1" applyBorder="1" applyAlignment="1">
      <alignment horizontal="center"/>
    </xf>
    <xf numFmtId="7" fontId="12" fillId="2" borderId="5" xfId="0" applyNumberFormat="1" applyFont="1" applyFill="1" applyBorder="1" applyAlignment="1">
      <alignment horizontal="center"/>
    </xf>
    <xf numFmtId="4" fontId="12" fillId="4" borderId="4" xfId="0" applyNumberFormat="1" applyFont="1" applyFill="1" applyBorder="1" applyAlignment="1">
      <alignment horizontal="center"/>
    </xf>
    <xf numFmtId="7" fontId="12" fillId="4" borderId="1" xfId="0" applyNumberFormat="1" applyFont="1" applyFill="1" applyBorder="1" applyAlignment="1">
      <alignment horizontal="center"/>
    </xf>
    <xf numFmtId="7" fontId="12" fillId="4" borderId="5" xfId="0" applyNumberFormat="1" applyFont="1" applyFill="1" applyBorder="1" applyAlignment="1">
      <alignment horizontal="center"/>
    </xf>
    <xf numFmtId="4" fontId="12" fillId="5" borderId="4" xfId="0" applyNumberFormat="1" applyFont="1" applyFill="1" applyBorder="1" applyAlignment="1">
      <alignment horizontal="center"/>
    </xf>
    <xf numFmtId="7" fontId="12" fillId="5" borderId="1" xfId="0" applyNumberFormat="1" applyFont="1" applyFill="1" applyBorder="1" applyAlignment="1">
      <alignment horizontal="center"/>
    </xf>
    <xf numFmtId="7" fontId="12" fillId="5" borderId="5" xfId="0" applyNumberFormat="1" applyFont="1" applyFill="1" applyBorder="1" applyAlignment="1">
      <alignment horizontal="center"/>
    </xf>
    <xf numFmtId="4" fontId="12" fillId="4" borderId="6" xfId="0" applyNumberFormat="1" applyFont="1" applyFill="1" applyBorder="1" applyAlignment="1">
      <alignment horizontal="center"/>
    </xf>
    <xf numFmtId="7" fontId="12" fillId="4" borderId="12" xfId="0" applyNumberFormat="1" applyFont="1" applyFill="1" applyBorder="1" applyAlignment="1">
      <alignment horizontal="center"/>
    </xf>
    <xf numFmtId="7" fontId="12" fillId="4" borderId="7" xfId="0" applyNumberFormat="1" applyFont="1" applyFill="1" applyBorder="1" applyAlignment="1">
      <alignment horizontal="center"/>
    </xf>
    <xf numFmtId="0" fontId="15" fillId="0" borderId="0" xfId="0" applyFont="1" applyProtection="1"/>
    <xf numFmtId="0" fontId="15" fillId="6" borderId="0" xfId="0" applyFont="1" applyFill="1" applyProtection="1"/>
    <xf numFmtId="164" fontId="15" fillId="6" borderId="0" xfId="0" applyNumberFormat="1" applyFont="1" applyFill="1" applyAlignment="1" applyProtection="1">
      <alignment horizontal="right" readingOrder="1"/>
    </xf>
    <xf numFmtId="1" fontId="20" fillId="6" borderId="0" xfId="0" applyNumberFormat="1" applyFont="1" applyFill="1" applyAlignment="1" applyProtection="1">
      <alignment horizontal="right" readingOrder="1"/>
    </xf>
    <xf numFmtId="0" fontId="20" fillId="6" borderId="0" xfId="0" applyFont="1" applyFill="1" applyProtection="1"/>
    <xf numFmtId="1" fontId="20" fillId="0" borderId="0" xfId="0" applyNumberFormat="1" applyFont="1" applyProtection="1"/>
    <xf numFmtId="4" fontId="16" fillId="2" borderId="34" xfId="0" applyNumberFormat="1" applyFont="1" applyFill="1" applyBorder="1" applyAlignment="1" applyProtection="1">
      <alignment horizontal="center" wrapText="1" readingOrder="1"/>
    </xf>
    <xf numFmtId="0" fontId="16" fillId="3" borderId="42" xfId="0" applyFont="1" applyFill="1" applyBorder="1" applyAlignment="1" applyProtection="1">
      <alignment horizontal="center" wrapText="1" readingOrder="1"/>
    </xf>
    <xf numFmtId="0" fontId="18" fillId="3" borderId="37" xfId="0" applyFont="1" applyFill="1" applyBorder="1" applyAlignment="1" applyProtection="1">
      <alignment horizontal="center"/>
    </xf>
    <xf numFmtId="4" fontId="16" fillId="0" borderId="37" xfId="0" applyNumberFormat="1" applyFont="1" applyFill="1" applyBorder="1" applyAlignment="1" applyProtection="1">
      <alignment horizontal="center" wrapText="1" readingOrder="1"/>
    </xf>
    <xf numFmtId="4" fontId="16" fillId="0" borderId="43" xfId="0" applyNumberFormat="1" applyFont="1" applyFill="1" applyBorder="1" applyAlignment="1" applyProtection="1">
      <alignment horizontal="center" wrapText="1" readingOrder="1"/>
    </xf>
    <xf numFmtId="168" fontId="18" fillId="2" borderId="44" xfId="0" applyNumberFormat="1" applyFont="1" applyFill="1" applyBorder="1" applyAlignment="1" applyProtection="1">
      <alignment horizontal="center"/>
    </xf>
    <xf numFmtId="169" fontId="18" fillId="2" borderId="38" xfId="0" applyNumberFormat="1" applyFont="1" applyFill="1" applyBorder="1" applyAlignment="1" applyProtection="1">
      <alignment horizontal="center"/>
    </xf>
    <xf numFmtId="7" fontId="16" fillId="2" borderId="37" xfId="0" applyNumberFormat="1" applyFont="1" applyFill="1" applyBorder="1" applyAlignment="1" applyProtection="1">
      <alignment horizontal="center" wrapText="1" readingOrder="1"/>
    </xf>
    <xf numFmtId="7" fontId="16" fillId="2" borderId="43" xfId="0" applyNumberFormat="1" applyFont="1" applyFill="1" applyBorder="1" applyAlignment="1" applyProtection="1">
      <alignment horizontal="center" wrapText="1" readingOrder="1"/>
    </xf>
    <xf numFmtId="7" fontId="19" fillId="13" borderId="34" xfId="0" applyNumberFormat="1" applyFont="1" applyFill="1" applyBorder="1" applyAlignment="1" applyProtection="1">
      <alignment horizontal="center" wrapText="1" readingOrder="1"/>
      <protection locked="0"/>
    </xf>
    <xf numFmtId="0" fontId="16" fillId="2" borderId="37" xfId="0" applyFont="1" applyFill="1" applyBorder="1" applyAlignment="1" applyProtection="1">
      <alignment readingOrder="1"/>
    </xf>
    <xf numFmtId="0" fontId="16" fillId="2" borderId="38" xfId="0" applyFont="1" applyFill="1" applyBorder="1" applyAlignment="1" applyProtection="1">
      <alignment readingOrder="1"/>
    </xf>
    <xf numFmtId="0" fontId="10" fillId="12" borderId="20" xfId="0" applyFont="1" applyFill="1" applyBorder="1" applyAlignment="1">
      <alignment horizontal="center" wrapText="1" readingOrder="1"/>
    </xf>
    <xf numFmtId="0" fontId="10" fillId="12" borderId="21" xfId="0" applyFont="1" applyFill="1" applyBorder="1" applyAlignment="1">
      <alignment horizontal="center" wrapText="1" readingOrder="1"/>
    </xf>
    <xf numFmtId="0" fontId="10" fillId="12" borderId="22" xfId="0" applyFont="1" applyFill="1" applyBorder="1" applyAlignment="1">
      <alignment horizontal="center" wrapText="1" readingOrder="1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14" fillId="0" borderId="9" xfId="0" applyNumberFormat="1" applyFont="1" applyBorder="1" applyAlignment="1">
      <alignment horizontal="center"/>
    </xf>
    <xf numFmtId="4" fontId="14" fillId="0" borderId="10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7" fontId="16" fillId="2" borderId="21" xfId="0" applyNumberFormat="1" applyFont="1" applyFill="1" applyBorder="1" applyAlignment="1" applyProtection="1">
      <alignment horizontal="center" wrapText="1" readingOrder="1"/>
    </xf>
    <xf numFmtId="0" fontId="16" fillId="2" borderId="43" xfId="0" applyFont="1" applyFill="1" applyBorder="1" applyAlignment="1" applyProtection="1">
      <alignment readingOrder="1"/>
    </xf>
    <xf numFmtId="0" fontId="15" fillId="6" borderId="0" xfId="0" applyFont="1" applyFill="1" applyAlignment="1" applyProtection="1">
      <alignment horizontal="center"/>
    </xf>
    <xf numFmtId="0" fontId="16" fillId="3" borderId="43" xfId="0" applyFont="1" applyFill="1" applyBorder="1" applyAlignment="1" applyProtection="1">
      <alignment horizontal="center" wrapText="1" readingOrder="1"/>
    </xf>
    <xf numFmtId="7" fontId="16" fillId="3" borderId="41" xfId="0" applyNumberFormat="1" applyFont="1" applyFill="1" applyBorder="1" applyAlignment="1" applyProtection="1">
      <alignment horizontal="center" wrapText="1" readingOrder="1"/>
    </xf>
    <xf numFmtId="164" fontId="15" fillId="6" borderId="0" xfId="0" applyNumberFormat="1" applyFont="1" applyFill="1" applyAlignment="1" applyProtection="1">
      <alignment horizontal="center" readingOrder="1"/>
    </xf>
    <xf numFmtId="0" fontId="15" fillId="0" borderId="0" xfId="0" applyFont="1" applyAlignment="1" applyProtection="1">
      <alignment horizontal="center"/>
    </xf>
    <xf numFmtId="0" fontId="16" fillId="3" borderId="35" xfId="0" applyFont="1" applyFill="1" applyBorder="1" applyAlignment="1" applyProtection="1">
      <alignment horizontal="center" wrapText="1" readingOrder="1"/>
    </xf>
    <xf numFmtId="7" fontId="16" fillId="3" borderId="44" xfId="0" applyNumberFormat="1" applyFont="1" applyFill="1" applyBorder="1" applyAlignment="1" applyProtection="1">
      <alignment horizontal="center" wrapText="1" readingOrder="1"/>
    </xf>
    <xf numFmtId="0" fontId="16" fillId="3" borderId="46" xfId="0" applyFont="1" applyFill="1" applyBorder="1" applyAlignment="1" applyProtection="1">
      <alignment horizontal="center" wrapText="1" readingOrder="1"/>
    </xf>
    <xf numFmtId="7" fontId="16" fillId="3" borderId="47" xfId="0" applyNumberFormat="1" applyFont="1" applyFill="1" applyBorder="1" applyAlignment="1" applyProtection="1">
      <alignment horizontal="center" wrapText="1" readingOrder="1"/>
    </xf>
    <xf numFmtId="7" fontId="16" fillId="3" borderId="22" xfId="0" applyNumberFormat="1" applyFont="1" applyFill="1" applyBorder="1" applyAlignment="1" applyProtection="1">
      <alignment horizontal="center" wrapText="1" readingOrder="1"/>
    </xf>
    <xf numFmtId="0" fontId="16" fillId="3" borderId="19" xfId="0" applyFont="1" applyFill="1" applyBorder="1" applyAlignment="1" applyProtection="1">
      <alignment horizontal="center" wrapText="1" readingOrder="1"/>
    </xf>
    <xf numFmtId="7" fontId="16" fillId="3" borderId="39" xfId="0" applyNumberFormat="1" applyFont="1" applyFill="1" applyBorder="1" applyAlignment="1" applyProtection="1">
      <alignment horizontal="center" wrapText="1" readingOrder="1"/>
    </xf>
    <xf numFmtId="0" fontId="16" fillId="13" borderId="34" xfId="0" applyFont="1" applyFill="1" applyBorder="1" applyAlignment="1" applyProtection="1">
      <alignment horizontal="center" wrapText="1" readingOrder="1"/>
      <protection locked="0"/>
    </xf>
    <xf numFmtId="0" fontId="16" fillId="3" borderId="39" xfId="0" applyFont="1" applyFill="1" applyBorder="1" applyAlignment="1" applyProtection="1">
      <alignment horizontal="center" wrapText="1" readingOrder="1"/>
    </xf>
    <xf numFmtId="170" fontId="16" fillId="13" borderId="34" xfId="0" applyNumberFormat="1" applyFont="1" applyFill="1" applyBorder="1" applyAlignment="1" applyProtection="1">
      <alignment horizontal="center" wrapText="1" readingOrder="1"/>
      <protection locked="0"/>
    </xf>
    <xf numFmtId="0" fontId="15" fillId="2" borderId="43" xfId="0" applyFont="1" applyFill="1" applyBorder="1" applyProtection="1"/>
    <xf numFmtId="0" fontId="16" fillId="2" borderId="43" xfId="0" applyFont="1" applyFill="1" applyBorder="1" applyAlignment="1" applyProtection="1">
      <alignment horizontal="left" readingOrder="1"/>
    </xf>
    <xf numFmtId="7" fontId="16" fillId="2" borderId="22" xfId="0" applyNumberFormat="1" applyFont="1" applyFill="1" applyBorder="1" applyAlignment="1" applyProtection="1">
      <alignment horizontal="center" wrapText="1" readingOrder="1"/>
    </xf>
    <xf numFmtId="49" fontId="16" fillId="2" borderId="18" xfId="0" applyNumberFormat="1" applyFont="1" applyFill="1" applyBorder="1" applyAlignment="1" applyProtection="1">
      <alignment horizontal="center" wrapText="1" readingOrder="1"/>
    </xf>
    <xf numFmtId="49" fontId="16" fillId="2" borderId="19" xfId="0" applyNumberFormat="1" applyFont="1" applyFill="1" applyBorder="1" applyAlignment="1" applyProtection="1">
      <alignment horizontal="left" wrapText="1" readingOrder="1"/>
    </xf>
    <xf numFmtId="0" fontId="16" fillId="2" borderId="17" xfId="0" applyFont="1" applyFill="1" applyBorder="1" applyAlignment="1" applyProtection="1">
      <alignment horizontal="center" wrapText="1" readingOrder="1"/>
    </xf>
    <xf numFmtId="49" fontId="16" fillId="2" borderId="19" xfId="0" applyNumberFormat="1" applyFont="1" applyFill="1" applyBorder="1" applyAlignment="1" applyProtection="1">
      <alignment horizontal="center" wrapText="1" readingOrder="1"/>
    </xf>
    <xf numFmtId="7" fontId="19" fillId="12" borderId="41" xfId="0" applyNumberFormat="1" applyFont="1" applyFill="1" applyBorder="1" applyAlignment="1" applyProtection="1">
      <alignment horizontal="center" wrapText="1" readingOrder="1"/>
    </xf>
    <xf numFmtId="7" fontId="16" fillId="3" borderId="38" xfId="0" applyNumberFormat="1" applyFont="1" applyFill="1" applyBorder="1" applyAlignment="1" applyProtection="1">
      <alignment horizontal="center" wrapText="1" readingOrder="1"/>
    </xf>
    <xf numFmtId="7" fontId="16" fillId="3" borderId="37" xfId="0" applyNumberFormat="1" applyFont="1" applyFill="1" applyBorder="1" applyAlignment="1" applyProtection="1">
      <alignment horizontal="center" wrapText="1" readingOrder="1"/>
    </xf>
    <xf numFmtId="7" fontId="16" fillId="3" borderId="0" xfId="0" applyNumberFormat="1" applyFont="1" applyFill="1" applyBorder="1" applyAlignment="1" applyProtection="1">
      <alignment horizontal="center" wrapText="1" readingOrder="1"/>
    </xf>
    <xf numFmtId="7" fontId="16" fillId="3" borderId="34" xfId="0" applyNumberFormat="1" applyFont="1" applyFill="1" applyBorder="1" applyAlignment="1" applyProtection="1">
      <alignment horizontal="center" wrapText="1" readingOrder="1"/>
    </xf>
    <xf numFmtId="4" fontId="16" fillId="3" borderId="38" xfId="0" applyNumberFormat="1" applyFont="1" applyFill="1" applyBorder="1" applyAlignment="1" applyProtection="1">
      <alignment horizontal="center" wrapText="1" readingOrder="1"/>
    </xf>
    <xf numFmtId="7" fontId="19" fillId="3" borderId="45" xfId="0" applyNumberFormat="1" applyFont="1" applyFill="1" applyBorder="1" applyAlignment="1" applyProtection="1">
      <alignment horizontal="center" wrapText="1" readingOrder="1"/>
    </xf>
    <xf numFmtId="4" fontId="19" fillId="3" borderId="45" xfId="0" applyNumberFormat="1" applyFont="1" applyFill="1" applyBorder="1" applyAlignment="1" applyProtection="1">
      <alignment horizontal="center" wrapText="1" readingOrder="1"/>
    </xf>
    <xf numFmtId="0" fontId="16" fillId="3" borderId="38" xfId="0" applyFont="1" applyFill="1" applyBorder="1" applyAlignment="1" applyProtection="1">
      <alignment horizontal="center" wrapText="1" readingOrder="1"/>
    </xf>
    <xf numFmtId="0" fontId="22" fillId="3" borderId="17" xfId="0" applyFont="1" applyFill="1" applyBorder="1" applyAlignment="1" applyProtection="1"/>
    <xf numFmtId="0" fontId="21" fillId="3" borderId="18" xfId="0" applyFont="1" applyFill="1" applyBorder="1" applyAlignment="1" applyProtection="1"/>
    <xf numFmtId="0" fontId="21" fillId="3" borderId="18" xfId="0" applyFont="1" applyFill="1" applyBorder="1" applyAlignment="1" applyProtection="1">
      <alignment horizontal="center"/>
    </xf>
    <xf numFmtId="0" fontId="21" fillId="3" borderId="19" xfId="0" applyFont="1" applyFill="1" applyBorder="1" applyAlignment="1" applyProtection="1"/>
    <xf numFmtId="0" fontId="22" fillId="3" borderId="36" xfId="0" applyFont="1" applyFill="1" applyBorder="1" applyAlignment="1" applyProtection="1"/>
    <xf numFmtId="0" fontId="21" fillId="3" borderId="0" xfId="0" applyFont="1" applyFill="1" applyBorder="1" applyAlignment="1" applyProtection="1"/>
    <xf numFmtId="0" fontId="21" fillId="3" borderId="0" xfId="0" applyFont="1" applyFill="1" applyBorder="1" applyAlignment="1" applyProtection="1">
      <alignment horizontal="center"/>
    </xf>
    <xf numFmtId="0" fontId="21" fillId="3" borderId="40" xfId="0" applyFont="1" applyFill="1" applyBorder="1" applyAlignment="1" applyProtection="1"/>
    <xf numFmtId="0" fontId="22" fillId="3" borderId="20" xfId="0" applyFont="1" applyFill="1" applyBorder="1" applyAlignment="1" applyProtection="1"/>
    <xf numFmtId="0" fontId="21" fillId="3" borderId="21" xfId="0" applyFont="1" applyFill="1" applyBorder="1" applyAlignment="1" applyProtection="1"/>
    <xf numFmtId="0" fontId="21" fillId="3" borderId="21" xfId="0" applyFont="1" applyFill="1" applyBorder="1" applyAlignment="1" applyProtection="1">
      <alignment horizontal="center"/>
    </xf>
    <xf numFmtId="0" fontId="21" fillId="3" borderId="22" xfId="0" applyFont="1" applyFill="1" applyBorder="1" applyAlignment="1" applyProtection="1"/>
    <xf numFmtId="168" fontId="18" fillId="2" borderId="34" xfId="0" applyNumberFormat="1" applyFont="1" applyFill="1" applyBorder="1" applyAlignment="1" applyProtection="1">
      <alignment horizontal="center"/>
    </xf>
    <xf numFmtId="9" fontId="18" fillId="3" borderId="39" xfId="0" applyNumberFormat="1" applyFont="1" applyFill="1" applyBorder="1" applyAlignment="1" applyProtection="1">
      <alignment horizontal="center"/>
    </xf>
    <xf numFmtId="0" fontId="17" fillId="3" borderId="35" xfId="0" applyFont="1" applyFill="1" applyBorder="1" applyAlignment="1" applyProtection="1">
      <alignment horizontal="center" wrapText="1" readingOrder="1"/>
    </xf>
    <xf numFmtId="0" fontId="17" fillId="3" borderId="39" xfId="0" applyFont="1" applyFill="1" applyBorder="1" applyAlignment="1" applyProtection="1">
      <alignment horizontal="center" wrapText="1" readingOrder="1"/>
    </xf>
  </cellXfs>
  <cellStyles count="5">
    <cellStyle name="Moeda 2" xfId="1"/>
    <cellStyle name="Moeda 4" xfId="2"/>
    <cellStyle name="Normal" xfId="0" builtinId="0"/>
    <cellStyle name="Normal 40" xfId="3"/>
    <cellStyle name="Vírgula 2" xfId="4"/>
  </cellStyles>
  <dxfs count="0"/>
  <tableStyles count="0" defaultTableStyle="TableStyleMedium2" defaultPivotStyle="PivotStyleLight16"/>
  <colors>
    <mruColors>
      <color rgb="FF0000FF"/>
      <color rgb="FFFFFFCC"/>
      <color rgb="FF00FF99"/>
      <color rgb="FFF0FEDE"/>
      <color rgb="FF00FFFF"/>
      <color rgb="FF0066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180974</xdr:colOff>
      <xdr:row>14</xdr:row>
      <xdr:rowOff>142373</xdr:rowOff>
    </xdr:from>
    <xdr:to>
      <xdr:col>17</xdr:col>
      <xdr:colOff>293211</xdr:colOff>
      <xdr:row>29</xdr:row>
      <xdr:rowOff>4936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49" y="2904623"/>
          <a:ext cx="5360512" cy="29391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showGridLines="0" topLeftCell="J31" zoomScale="170" zoomScaleNormal="170" workbookViewId="0">
      <selection activeCell="R47" sqref="R47"/>
    </sheetView>
  </sheetViews>
  <sheetFormatPr defaultRowHeight="15" x14ac:dyDescent="0.25"/>
  <cols>
    <col min="1" max="1" width="2.140625" style="3" customWidth="1"/>
    <col min="2" max="2" width="25.5703125" style="4" customWidth="1"/>
    <col min="3" max="3" width="11.7109375" style="4" customWidth="1"/>
    <col min="4" max="4" width="13" style="4" customWidth="1"/>
    <col min="5" max="5" width="19.28515625" style="4" customWidth="1"/>
    <col min="6" max="6" width="20.85546875" style="4" customWidth="1"/>
    <col min="7" max="7" width="19.5703125" style="4" customWidth="1"/>
    <col min="8" max="8" width="19.5703125" style="4" bestFit="1" customWidth="1"/>
    <col min="9" max="9" width="14.140625" style="4" bestFit="1" customWidth="1"/>
    <col min="10" max="11" width="7.140625" style="3" bestFit="1" customWidth="1"/>
    <col min="12" max="12" width="6.5703125" style="3" bestFit="1" customWidth="1"/>
    <col min="13" max="13" width="9.140625" style="3" bestFit="1" customWidth="1"/>
    <col min="14" max="14" width="6.85546875" style="3" customWidth="1"/>
    <col min="15" max="15" width="16.85546875" style="3" bestFit="1" customWidth="1"/>
    <col min="16" max="16" width="19.85546875" style="3" bestFit="1" customWidth="1"/>
    <col min="17" max="17" width="12.28515625" style="3" customWidth="1"/>
    <col min="18" max="18" width="15.28515625" style="3" customWidth="1"/>
    <col min="19" max="19" width="24.5703125" style="3" customWidth="1"/>
    <col min="20" max="16384" width="9.140625" style="3"/>
  </cols>
  <sheetData>
    <row r="1" spans="1:20" ht="15.75" thickBot="1" x14ac:dyDescent="0.3">
      <c r="B1" s="15"/>
      <c r="C1" s="14"/>
      <c r="D1" s="14"/>
      <c r="E1" s="14"/>
      <c r="F1" s="14"/>
      <c r="G1" s="14"/>
      <c r="H1" s="14"/>
      <c r="I1" s="14"/>
      <c r="J1" s="14"/>
      <c r="M1" s="15"/>
    </row>
    <row r="2" spans="1:20" ht="16.5" thickTop="1" thickBot="1" x14ac:dyDescent="0.3">
      <c r="B2" s="15"/>
      <c r="C2" s="72" t="s">
        <v>11</v>
      </c>
      <c r="D2" s="73"/>
      <c r="E2" s="73"/>
      <c r="F2" s="73"/>
      <c r="G2" s="73"/>
      <c r="H2" s="73"/>
      <c r="I2" s="74"/>
      <c r="J2" s="14"/>
      <c r="M2" s="15"/>
      <c r="S2" s="32" t="s">
        <v>35</v>
      </c>
    </row>
    <row r="3" spans="1:20" ht="16.5" thickTop="1" thickBot="1" x14ac:dyDescent="0.3">
      <c r="B3" s="15"/>
      <c r="C3" s="20" t="s">
        <v>1</v>
      </c>
      <c r="D3" s="21" t="s">
        <v>0</v>
      </c>
      <c r="E3" s="22" t="s">
        <v>42</v>
      </c>
      <c r="F3" s="22" t="s">
        <v>43</v>
      </c>
      <c r="G3" s="22" t="s">
        <v>44</v>
      </c>
      <c r="H3" s="22" t="s">
        <v>9</v>
      </c>
      <c r="I3" s="21" t="s">
        <v>10</v>
      </c>
      <c r="J3" s="14"/>
      <c r="M3" s="61">
        <v>0.5</v>
      </c>
      <c r="N3" s="62">
        <v>0.3</v>
      </c>
      <c r="O3" s="62">
        <v>0.2</v>
      </c>
      <c r="P3" s="62">
        <v>1</v>
      </c>
      <c r="Q3" s="63" t="s">
        <v>20</v>
      </c>
      <c r="R3" s="63" t="s">
        <v>19</v>
      </c>
      <c r="S3" s="36" t="s">
        <v>36</v>
      </c>
      <c r="T3" s="64" t="s">
        <v>37</v>
      </c>
    </row>
    <row r="4" spans="1:20" ht="16.5" thickTop="1" thickBot="1" x14ac:dyDescent="0.3">
      <c r="B4" s="15"/>
      <c r="C4" s="7" t="s">
        <v>2</v>
      </c>
      <c r="D4" s="8">
        <f t="shared" ref="D4:D9" si="0">T4</f>
        <v>196.25</v>
      </c>
      <c r="E4" s="12">
        <v>5</v>
      </c>
      <c r="F4" s="12">
        <f>E4/2</f>
        <v>2.5</v>
      </c>
      <c r="G4" s="12">
        <f t="shared" ref="G4:G9" si="1">R4</f>
        <v>0.1875</v>
      </c>
      <c r="H4" s="18">
        <f>E4/20</f>
        <v>0.25</v>
      </c>
      <c r="I4" s="8">
        <f>F4+H4</f>
        <v>2.75</v>
      </c>
      <c r="J4" s="14"/>
      <c r="M4" s="65">
        <f t="shared" ref="M4:M10" si="2">E4/2</f>
        <v>2.5</v>
      </c>
      <c r="N4" s="44">
        <f t="shared" ref="N4:N10" si="3">E4/100*30</f>
        <v>1.5</v>
      </c>
      <c r="O4" s="44">
        <f t="shared" ref="O4:O10" si="4">E4/100*20</f>
        <v>1</v>
      </c>
      <c r="P4" s="44">
        <f>SUM(M4:O4)</f>
        <v>5</v>
      </c>
      <c r="Q4" s="45">
        <v>8</v>
      </c>
      <c r="R4" s="44">
        <f>N4/Q4</f>
        <v>0.1875</v>
      </c>
      <c r="S4" s="35">
        <v>4</v>
      </c>
      <c r="T4" s="66">
        <f>((S11*2)*R4+E4)-(E4/10)-(O4/4)</f>
        <v>196.25</v>
      </c>
    </row>
    <row r="5" spans="1:20" ht="16.5" thickTop="1" thickBot="1" x14ac:dyDescent="0.3">
      <c r="B5" s="15"/>
      <c r="C5" s="5" t="s">
        <v>3</v>
      </c>
      <c r="D5" s="6">
        <f t="shared" si="0"/>
        <v>392.5</v>
      </c>
      <c r="E5" s="11">
        <v>10</v>
      </c>
      <c r="F5" s="11">
        <f>E5/2</f>
        <v>5</v>
      </c>
      <c r="G5" s="11">
        <f t="shared" si="1"/>
        <v>0.375</v>
      </c>
      <c r="H5" s="17">
        <f t="shared" ref="H5:H9" si="5">E5/20</f>
        <v>0.5</v>
      </c>
      <c r="I5" s="6">
        <f t="shared" ref="I5:I9" si="6">F5+H5</f>
        <v>5.5</v>
      </c>
      <c r="J5" s="14"/>
      <c r="M5" s="65">
        <f t="shared" si="2"/>
        <v>5</v>
      </c>
      <c r="N5" s="44">
        <f t="shared" si="3"/>
        <v>3</v>
      </c>
      <c r="O5" s="44">
        <f t="shared" si="4"/>
        <v>2</v>
      </c>
      <c r="P5" s="44">
        <f>SUM(M5:O5)</f>
        <v>10</v>
      </c>
      <c r="Q5" s="37">
        <f>Q4</f>
        <v>8</v>
      </c>
      <c r="R5" s="44">
        <f t="shared" ref="R5:R11" si="7">N5/Q5</f>
        <v>0.375</v>
      </c>
      <c r="S5" s="35">
        <v>8</v>
      </c>
      <c r="T5" s="66">
        <f>((S11*2)*R5+E5)-(E5/10)-(O5/4)</f>
        <v>392.5</v>
      </c>
    </row>
    <row r="6" spans="1:20" ht="16.5" thickTop="1" thickBot="1" x14ac:dyDescent="0.3">
      <c r="B6" s="15"/>
      <c r="C6" s="7" t="s">
        <v>4</v>
      </c>
      <c r="D6" s="8">
        <f t="shared" si="0"/>
        <v>785</v>
      </c>
      <c r="E6" s="12">
        <v>20</v>
      </c>
      <c r="F6" s="12">
        <f t="shared" ref="F6:F9" si="8">E6/2</f>
        <v>10</v>
      </c>
      <c r="G6" s="12">
        <f t="shared" si="1"/>
        <v>0.75</v>
      </c>
      <c r="H6" s="18">
        <f t="shared" si="5"/>
        <v>1</v>
      </c>
      <c r="I6" s="8">
        <f t="shared" si="6"/>
        <v>11</v>
      </c>
      <c r="J6" s="14"/>
      <c r="M6" s="65">
        <f t="shared" si="2"/>
        <v>10</v>
      </c>
      <c r="N6" s="44">
        <f t="shared" si="3"/>
        <v>6</v>
      </c>
      <c r="O6" s="44">
        <f t="shared" si="4"/>
        <v>4</v>
      </c>
      <c r="P6" s="44">
        <f t="shared" ref="P6:P11" si="9">SUM(M6:O6)</f>
        <v>20</v>
      </c>
      <c r="Q6" s="37">
        <f t="shared" ref="Q6:Q11" si="10">Q5</f>
        <v>8</v>
      </c>
      <c r="R6" s="44">
        <f t="shared" si="7"/>
        <v>0.75</v>
      </c>
      <c r="S6" s="35">
        <v>16</v>
      </c>
      <c r="T6" s="66">
        <f>((S11*2)*R6+E6)-(E6/10)-(O6/4)</f>
        <v>785</v>
      </c>
    </row>
    <row r="7" spans="1:20" ht="16.5" thickTop="1" thickBot="1" x14ac:dyDescent="0.3">
      <c r="B7" s="15"/>
      <c r="C7" s="5" t="s">
        <v>7</v>
      </c>
      <c r="D7" s="6">
        <f t="shared" si="0"/>
        <v>1177.5</v>
      </c>
      <c r="E7" s="11">
        <v>30</v>
      </c>
      <c r="F7" s="11">
        <f t="shared" si="8"/>
        <v>15</v>
      </c>
      <c r="G7" s="11">
        <f t="shared" si="1"/>
        <v>1.125</v>
      </c>
      <c r="H7" s="17">
        <f t="shared" si="5"/>
        <v>1.5</v>
      </c>
      <c r="I7" s="6">
        <f t="shared" si="6"/>
        <v>16.5</v>
      </c>
      <c r="J7" s="14"/>
      <c r="M7" s="65">
        <f t="shared" si="2"/>
        <v>15</v>
      </c>
      <c r="N7" s="44">
        <f t="shared" si="3"/>
        <v>9</v>
      </c>
      <c r="O7" s="44">
        <f t="shared" si="4"/>
        <v>6</v>
      </c>
      <c r="P7" s="44">
        <f t="shared" si="9"/>
        <v>30</v>
      </c>
      <c r="Q7" s="37">
        <f t="shared" si="10"/>
        <v>8</v>
      </c>
      <c r="R7" s="44">
        <f t="shared" si="7"/>
        <v>1.125</v>
      </c>
      <c r="S7" s="35">
        <v>32</v>
      </c>
      <c r="T7" s="66">
        <f>((S11*2)*R7+E7)-(E7/10)-(O7/4)</f>
        <v>1177.5</v>
      </c>
    </row>
    <row r="8" spans="1:20" ht="16.5" thickTop="1" thickBot="1" x14ac:dyDescent="0.3">
      <c r="B8" s="15"/>
      <c r="C8" s="7" t="s">
        <v>5</v>
      </c>
      <c r="D8" s="8">
        <f t="shared" si="0"/>
        <v>2355</v>
      </c>
      <c r="E8" s="12">
        <v>60</v>
      </c>
      <c r="F8" s="12">
        <f t="shared" si="8"/>
        <v>30</v>
      </c>
      <c r="G8" s="12">
        <f t="shared" si="1"/>
        <v>2.25</v>
      </c>
      <c r="H8" s="18">
        <f t="shared" si="5"/>
        <v>3</v>
      </c>
      <c r="I8" s="8">
        <f t="shared" si="6"/>
        <v>33</v>
      </c>
      <c r="J8" s="14"/>
      <c r="M8" s="65">
        <f t="shared" si="2"/>
        <v>30</v>
      </c>
      <c r="N8" s="44">
        <f t="shared" si="3"/>
        <v>18</v>
      </c>
      <c r="O8" s="44">
        <f t="shared" si="4"/>
        <v>12</v>
      </c>
      <c r="P8" s="44">
        <f t="shared" si="9"/>
        <v>60</v>
      </c>
      <c r="Q8" s="37">
        <f t="shared" si="10"/>
        <v>8</v>
      </c>
      <c r="R8" s="44">
        <f t="shared" si="7"/>
        <v>2.25</v>
      </c>
      <c r="S8" s="35">
        <v>64</v>
      </c>
      <c r="T8" s="66">
        <f>((S11*2)*R8+E8)-(E8/10)-(O8/4)</f>
        <v>2355</v>
      </c>
    </row>
    <row r="9" spans="1:20" ht="16.5" thickTop="1" thickBot="1" x14ac:dyDescent="0.3">
      <c r="B9" s="15"/>
      <c r="C9" s="9" t="s">
        <v>6</v>
      </c>
      <c r="D9" s="10">
        <f t="shared" si="0"/>
        <v>4710</v>
      </c>
      <c r="E9" s="13">
        <v>120</v>
      </c>
      <c r="F9" s="13">
        <f t="shared" si="8"/>
        <v>60</v>
      </c>
      <c r="G9" s="13">
        <f t="shared" si="1"/>
        <v>4.5</v>
      </c>
      <c r="H9" s="19">
        <f t="shared" si="5"/>
        <v>6</v>
      </c>
      <c r="I9" s="10">
        <f t="shared" si="6"/>
        <v>66</v>
      </c>
      <c r="J9" s="14"/>
      <c r="M9" s="65">
        <f t="shared" si="2"/>
        <v>60</v>
      </c>
      <c r="N9" s="44">
        <f t="shared" si="3"/>
        <v>36</v>
      </c>
      <c r="O9" s="44">
        <f t="shared" si="4"/>
        <v>24</v>
      </c>
      <c r="P9" s="44">
        <f t="shared" si="9"/>
        <v>120</v>
      </c>
      <c r="Q9" s="37">
        <f t="shared" si="10"/>
        <v>8</v>
      </c>
      <c r="R9" s="44">
        <f t="shared" si="7"/>
        <v>4.5</v>
      </c>
      <c r="S9" s="35">
        <v>128</v>
      </c>
      <c r="T9" s="66">
        <f>((S11*2)*R9+E9)-(E9/10)-(O9/4)</f>
        <v>4710</v>
      </c>
    </row>
    <row r="10" spans="1:20" ht="15.75" thickTop="1" x14ac:dyDescent="0.25">
      <c r="B10" s="15"/>
      <c r="C10" s="14"/>
      <c r="D10" s="14"/>
      <c r="E10" s="14"/>
      <c r="F10" s="15"/>
      <c r="G10" s="15"/>
      <c r="H10" s="15"/>
      <c r="I10" s="15"/>
      <c r="J10" s="14"/>
      <c r="M10" s="65">
        <f t="shared" si="2"/>
        <v>0</v>
      </c>
      <c r="N10" s="44">
        <f t="shared" si="3"/>
        <v>0</v>
      </c>
      <c r="O10" s="44">
        <f t="shared" si="4"/>
        <v>0</v>
      </c>
      <c r="P10" s="44">
        <f t="shared" si="9"/>
        <v>0</v>
      </c>
      <c r="Q10" s="37">
        <f t="shared" si="10"/>
        <v>8</v>
      </c>
      <c r="R10" s="44">
        <f t="shared" si="7"/>
        <v>0</v>
      </c>
      <c r="S10" s="35">
        <v>256</v>
      </c>
      <c r="T10" s="66">
        <f>((S11*2)*R10+E10)-(E10/10)-(O10/4)</f>
        <v>0</v>
      </c>
    </row>
    <row r="11" spans="1:20" ht="15.75" thickBot="1" x14ac:dyDescent="0.3">
      <c r="A11" s="15"/>
      <c r="B11" s="14"/>
      <c r="C11" s="14"/>
      <c r="D11" s="14"/>
      <c r="E11" s="15"/>
      <c r="F11" s="15"/>
      <c r="G11" s="15"/>
      <c r="H11" s="15"/>
      <c r="I11" s="14"/>
      <c r="J11" s="14"/>
      <c r="M11" s="67">
        <f>D11/2</f>
        <v>0</v>
      </c>
      <c r="N11" s="68">
        <f>D11/100*30</f>
        <v>0</v>
      </c>
      <c r="O11" s="68">
        <f>D11/100*20</f>
        <v>0</v>
      </c>
      <c r="P11" s="68">
        <f t="shared" si="9"/>
        <v>0</v>
      </c>
      <c r="Q11" s="69">
        <f t="shared" si="10"/>
        <v>8</v>
      </c>
      <c r="R11" s="68">
        <f t="shared" si="7"/>
        <v>0</v>
      </c>
      <c r="S11" s="70">
        <v>512</v>
      </c>
      <c r="T11" s="71">
        <f>((S11*2)*R11+D11)-(D11/10)-(O11/4)</f>
        <v>0</v>
      </c>
    </row>
    <row r="12" spans="1:20" ht="7.5" customHeight="1" x14ac:dyDescent="0.25">
      <c r="A12" s="15"/>
      <c r="B12" s="14"/>
      <c r="C12" s="14"/>
      <c r="D12" s="14"/>
      <c r="E12" s="15"/>
      <c r="F12" s="15"/>
      <c r="G12" s="15"/>
      <c r="H12" s="15"/>
      <c r="I12" s="14"/>
      <c r="J12" s="14"/>
      <c r="M12" s="15"/>
    </row>
    <row r="13" spans="1:20" ht="15.75" thickBot="1" x14ac:dyDescent="0.3"/>
    <row r="14" spans="1:20" x14ac:dyDescent="0.25">
      <c r="B14" s="29" t="s">
        <v>40</v>
      </c>
      <c r="C14" s="38"/>
      <c r="D14" s="38"/>
      <c r="E14" s="40" t="s">
        <v>38</v>
      </c>
      <c r="F14" s="41" t="s">
        <v>39</v>
      </c>
    </row>
    <row r="15" spans="1:20" ht="15.75" thickBot="1" x14ac:dyDescent="0.3">
      <c r="B15" s="30" t="s">
        <v>41</v>
      </c>
      <c r="C15" s="39"/>
      <c r="D15" s="39"/>
      <c r="E15" s="42">
        <v>0.5</v>
      </c>
      <c r="F15" s="75">
        <v>0.3</v>
      </c>
      <c r="I15" s="3"/>
    </row>
    <row r="16" spans="1:20" ht="30.75" thickBot="1" x14ac:dyDescent="0.3">
      <c r="B16" s="31">
        <v>5</v>
      </c>
      <c r="C16" s="32" t="s">
        <v>21</v>
      </c>
      <c r="D16" s="32" t="s">
        <v>48</v>
      </c>
      <c r="E16" s="33" t="s">
        <v>22</v>
      </c>
      <c r="F16" s="43" t="s">
        <v>23</v>
      </c>
      <c r="G16" s="34" t="s">
        <v>24</v>
      </c>
      <c r="I16" s="3"/>
    </row>
    <row r="17" spans="2:20" x14ac:dyDescent="0.25">
      <c r="B17" s="46" t="s">
        <v>25</v>
      </c>
      <c r="C17" s="47">
        <v>2</v>
      </c>
      <c r="D17" s="47">
        <f>C17</f>
        <v>2</v>
      </c>
      <c r="E17" s="48">
        <v>0</v>
      </c>
      <c r="F17" s="57">
        <f>B16</f>
        <v>5</v>
      </c>
      <c r="G17" s="58">
        <f>F17</f>
        <v>5</v>
      </c>
      <c r="I17" s="3"/>
    </row>
    <row r="18" spans="2:20" x14ac:dyDescent="0.25">
      <c r="B18" s="52" t="s">
        <v>26</v>
      </c>
      <c r="C18" s="53">
        <f>C17*2</f>
        <v>4</v>
      </c>
      <c r="D18" s="53">
        <f>D17+C18</f>
        <v>6</v>
      </c>
      <c r="E18" s="54">
        <f>(B16*1)*(F15)/Q4</f>
        <v>0.1875</v>
      </c>
      <c r="F18" s="55">
        <f>D18*E18</f>
        <v>1.125</v>
      </c>
      <c r="G18" s="56">
        <f>C18*E17+G17+F18</f>
        <v>6.125</v>
      </c>
      <c r="I18" s="3"/>
    </row>
    <row r="19" spans="2:20" x14ac:dyDescent="0.25">
      <c r="B19" s="49" t="s">
        <v>27</v>
      </c>
      <c r="C19" s="50">
        <f>C18*2</f>
        <v>8</v>
      </c>
      <c r="D19" s="50">
        <f t="shared" ref="D19:D25" si="11">D18+C19</f>
        <v>14</v>
      </c>
      <c r="E19" s="51">
        <f t="shared" ref="E19:E25" si="12">E18</f>
        <v>0.1875</v>
      </c>
      <c r="F19" s="59">
        <f t="shared" ref="F19:F25" si="13">D19*E19</f>
        <v>2.625</v>
      </c>
      <c r="G19" s="60">
        <f t="shared" ref="G19:G25" si="14">G18+F19</f>
        <v>8.75</v>
      </c>
      <c r="I19" s="3"/>
    </row>
    <row r="20" spans="2:20" x14ac:dyDescent="0.25">
      <c r="B20" s="52" t="s">
        <v>28</v>
      </c>
      <c r="C20" s="53">
        <f t="shared" ref="C20:C25" si="15">C19*2</f>
        <v>16</v>
      </c>
      <c r="D20" s="53">
        <f t="shared" si="11"/>
        <v>30</v>
      </c>
      <c r="E20" s="54">
        <f t="shared" si="12"/>
        <v>0.1875</v>
      </c>
      <c r="F20" s="55">
        <f t="shared" si="13"/>
        <v>5.625</v>
      </c>
      <c r="G20" s="56">
        <f t="shared" si="14"/>
        <v>14.375</v>
      </c>
      <c r="I20" s="3"/>
    </row>
    <row r="21" spans="2:20" x14ac:dyDescent="0.25">
      <c r="B21" s="49" t="s">
        <v>29</v>
      </c>
      <c r="C21" s="50">
        <f t="shared" si="15"/>
        <v>32</v>
      </c>
      <c r="D21" s="50">
        <f t="shared" si="11"/>
        <v>62</v>
      </c>
      <c r="E21" s="51">
        <f t="shared" si="12"/>
        <v>0.1875</v>
      </c>
      <c r="F21" s="59">
        <f t="shared" si="13"/>
        <v>11.625</v>
      </c>
      <c r="G21" s="60">
        <f t="shared" si="14"/>
        <v>26</v>
      </c>
      <c r="I21" s="3"/>
    </row>
    <row r="22" spans="2:20" x14ac:dyDescent="0.25">
      <c r="B22" s="52" t="s">
        <v>30</v>
      </c>
      <c r="C22" s="53">
        <f t="shared" si="15"/>
        <v>64</v>
      </c>
      <c r="D22" s="53">
        <f t="shared" si="11"/>
        <v>126</v>
      </c>
      <c r="E22" s="54">
        <f t="shared" si="12"/>
        <v>0.1875</v>
      </c>
      <c r="F22" s="55">
        <f t="shared" si="13"/>
        <v>23.625</v>
      </c>
      <c r="G22" s="56">
        <f t="shared" si="14"/>
        <v>49.625</v>
      </c>
      <c r="I22" s="3"/>
    </row>
    <row r="23" spans="2:20" x14ac:dyDescent="0.25">
      <c r="B23" s="49" t="s">
        <v>31</v>
      </c>
      <c r="C23" s="50">
        <f t="shared" si="15"/>
        <v>128</v>
      </c>
      <c r="D23" s="50">
        <f t="shared" si="11"/>
        <v>254</v>
      </c>
      <c r="E23" s="51">
        <f t="shared" si="12"/>
        <v>0.1875</v>
      </c>
      <c r="F23" s="59">
        <f t="shared" si="13"/>
        <v>47.625</v>
      </c>
      <c r="G23" s="60">
        <f t="shared" si="14"/>
        <v>97.25</v>
      </c>
      <c r="I23" s="3"/>
    </row>
    <row r="24" spans="2:20" x14ac:dyDescent="0.25">
      <c r="B24" s="52" t="s">
        <v>32</v>
      </c>
      <c r="C24" s="53">
        <f t="shared" si="15"/>
        <v>256</v>
      </c>
      <c r="D24" s="53">
        <f t="shared" si="11"/>
        <v>510</v>
      </c>
      <c r="E24" s="54">
        <f t="shared" si="12"/>
        <v>0.1875</v>
      </c>
      <c r="F24" s="55">
        <f t="shared" si="13"/>
        <v>95.625</v>
      </c>
      <c r="G24" s="56">
        <f t="shared" si="14"/>
        <v>192.875</v>
      </c>
    </row>
    <row r="25" spans="2:20" x14ac:dyDescent="0.25">
      <c r="B25" s="49" t="s">
        <v>33</v>
      </c>
      <c r="C25" s="50">
        <f t="shared" si="15"/>
        <v>512</v>
      </c>
      <c r="D25" s="50">
        <f t="shared" si="11"/>
        <v>1022</v>
      </c>
      <c r="E25" s="51">
        <f t="shared" si="12"/>
        <v>0.1875</v>
      </c>
      <c r="F25" s="59">
        <f t="shared" si="13"/>
        <v>191.625</v>
      </c>
      <c r="G25" s="60">
        <f t="shared" si="14"/>
        <v>384.5</v>
      </c>
    </row>
    <row r="26" spans="2:20" ht="15.75" thickBot="1" x14ac:dyDescent="0.3">
      <c r="B26" s="110" t="s">
        <v>34</v>
      </c>
      <c r="C26" s="111"/>
      <c r="D26" s="111"/>
      <c r="E26" s="111"/>
      <c r="F26" s="112"/>
    </row>
    <row r="32" spans="2:20" x14ac:dyDescent="0.25">
      <c r="M32" s="14"/>
      <c r="N32" s="14"/>
      <c r="O32" s="14"/>
      <c r="P32" s="14"/>
      <c r="Q32" s="14"/>
      <c r="R32" s="14"/>
      <c r="S32" s="14"/>
      <c r="T32" s="14"/>
    </row>
    <row r="33" spans="2:20" ht="15.75" thickBot="1" x14ac:dyDescent="0.3">
      <c r="B33" s="15"/>
      <c r="C33" s="14"/>
      <c r="D33" s="14"/>
      <c r="E33" s="14"/>
      <c r="F33" s="14"/>
      <c r="G33" s="14"/>
      <c r="H33" s="14"/>
      <c r="I33" s="14"/>
      <c r="J33" s="15"/>
      <c r="M33" s="14"/>
      <c r="N33" s="14"/>
      <c r="O33" s="14"/>
      <c r="P33" s="14"/>
      <c r="Q33" s="14"/>
      <c r="R33" s="14"/>
      <c r="S33" s="14"/>
      <c r="T33" s="14"/>
    </row>
    <row r="34" spans="2:20" ht="20.25" thickTop="1" thickBot="1" x14ac:dyDescent="0.35">
      <c r="B34" s="15"/>
      <c r="C34" s="113" t="s">
        <v>15</v>
      </c>
      <c r="D34" s="114"/>
      <c r="E34" s="114"/>
      <c r="F34" s="114"/>
      <c r="G34" s="114"/>
      <c r="H34" s="115"/>
      <c r="I34" s="14"/>
      <c r="J34" s="15"/>
      <c r="M34" s="14"/>
      <c r="N34" s="14"/>
      <c r="O34" s="14"/>
      <c r="P34" s="14"/>
      <c r="Q34" s="14"/>
      <c r="R34" s="14"/>
      <c r="S34" s="14"/>
      <c r="T34" s="14"/>
    </row>
    <row r="35" spans="2:20" ht="21" thickTop="1" thickBot="1" x14ac:dyDescent="0.35">
      <c r="B35" s="15"/>
      <c r="C35" s="20" t="s">
        <v>1</v>
      </c>
      <c r="D35" s="21" t="s">
        <v>0</v>
      </c>
      <c r="E35" s="22" t="s">
        <v>12</v>
      </c>
      <c r="F35" s="22" t="s">
        <v>17</v>
      </c>
      <c r="G35" s="22" t="s">
        <v>13</v>
      </c>
      <c r="H35" s="21" t="s">
        <v>14</v>
      </c>
      <c r="I35" s="14"/>
      <c r="J35" s="15"/>
      <c r="N35" s="14"/>
      <c r="O35" s="116" t="s">
        <v>45</v>
      </c>
      <c r="P35" s="117"/>
      <c r="Q35" s="117"/>
      <c r="R35" s="117"/>
      <c r="S35" s="118"/>
      <c r="T35" s="14"/>
    </row>
    <row r="36" spans="2:20" ht="22.5" thickTop="1" thickBot="1" x14ac:dyDescent="0.4">
      <c r="B36" s="15"/>
      <c r="C36" s="7" t="s">
        <v>2</v>
      </c>
      <c r="D36" s="8">
        <f>'R$ mais FÔNUS FIDELIDADE'!D4</f>
        <v>196.25</v>
      </c>
      <c r="E36" s="12">
        <v>5</v>
      </c>
      <c r="F36" s="23">
        <f t="shared" ref="F36:F41" si="16">E36/2</f>
        <v>2.5</v>
      </c>
      <c r="G36" s="24">
        <f t="shared" ref="G36:G41" si="17">E36/20</f>
        <v>0.25</v>
      </c>
      <c r="H36" s="25">
        <f t="shared" ref="H36:H41" si="18">F36+G36</f>
        <v>2.75</v>
      </c>
      <c r="I36" s="14"/>
      <c r="J36" s="15"/>
      <c r="N36" s="14"/>
      <c r="O36" s="76" t="s">
        <v>1</v>
      </c>
      <c r="P36" s="77" t="s">
        <v>8</v>
      </c>
      <c r="Q36" s="78" t="s">
        <v>46</v>
      </c>
      <c r="R36" s="78" t="s">
        <v>47</v>
      </c>
      <c r="S36" s="79" t="s">
        <v>0</v>
      </c>
      <c r="T36" s="14"/>
    </row>
    <row r="37" spans="2:20" ht="22.5" thickTop="1" thickBot="1" x14ac:dyDescent="0.4">
      <c r="B37" s="15"/>
      <c r="C37" s="5" t="s">
        <v>3</v>
      </c>
      <c r="D37" s="6">
        <f>'R$ mais FÔNUS FIDELIDADE'!D5</f>
        <v>392.5</v>
      </c>
      <c r="E37" s="11">
        <v>10</v>
      </c>
      <c r="F37" s="26">
        <f t="shared" si="16"/>
        <v>5</v>
      </c>
      <c r="G37" s="27">
        <f t="shared" si="17"/>
        <v>0.5</v>
      </c>
      <c r="H37" s="28">
        <f t="shared" si="18"/>
        <v>5.5</v>
      </c>
      <c r="I37" s="14"/>
      <c r="J37" s="15"/>
      <c r="N37" s="14"/>
      <c r="O37" s="80" t="str">
        <f>C4</f>
        <v>PRATA</v>
      </c>
      <c r="P37" s="81">
        <f t="shared" ref="P37:P42" si="19">E4</f>
        <v>5</v>
      </c>
      <c r="Q37" s="81">
        <f>P37/2</f>
        <v>2.5</v>
      </c>
      <c r="R37" s="81">
        <f>(P37/100*30)/8</f>
        <v>0.1875</v>
      </c>
      <c r="S37" s="82">
        <v>200</v>
      </c>
      <c r="T37" s="14"/>
    </row>
    <row r="38" spans="2:20" ht="22.5" thickTop="1" thickBot="1" x14ac:dyDescent="0.4">
      <c r="B38" s="15"/>
      <c r="C38" s="7" t="s">
        <v>4</v>
      </c>
      <c r="D38" s="8">
        <f>'R$ mais FÔNUS FIDELIDADE'!D6</f>
        <v>785</v>
      </c>
      <c r="E38" s="12">
        <v>20</v>
      </c>
      <c r="F38" s="23">
        <f t="shared" si="16"/>
        <v>10</v>
      </c>
      <c r="G38" s="24">
        <f t="shared" si="17"/>
        <v>1</v>
      </c>
      <c r="H38" s="25">
        <f t="shared" si="18"/>
        <v>11</v>
      </c>
      <c r="I38" s="14"/>
      <c r="J38" s="15"/>
      <c r="N38" s="14"/>
      <c r="O38" s="83" t="str">
        <f t="shared" ref="O38:O42" si="20">C5</f>
        <v>OURO</v>
      </c>
      <c r="P38" s="84">
        <f t="shared" si="19"/>
        <v>10</v>
      </c>
      <c r="Q38" s="84">
        <f t="shared" ref="Q38:Q42" si="21">P38/2</f>
        <v>5</v>
      </c>
      <c r="R38" s="84">
        <f t="shared" ref="R38:R42" si="22">(P38/100*30)/8</f>
        <v>0.375</v>
      </c>
      <c r="S38" s="85">
        <v>400</v>
      </c>
      <c r="T38" s="14"/>
    </row>
    <row r="39" spans="2:20" ht="22.5" thickTop="1" thickBot="1" x14ac:dyDescent="0.4">
      <c r="B39" s="15"/>
      <c r="C39" s="5" t="s">
        <v>7</v>
      </c>
      <c r="D39" s="6">
        <f>'R$ mais FÔNUS FIDELIDADE'!D7</f>
        <v>1177.5</v>
      </c>
      <c r="E39" s="11">
        <v>30</v>
      </c>
      <c r="F39" s="26">
        <f t="shared" si="16"/>
        <v>15</v>
      </c>
      <c r="G39" s="27">
        <f t="shared" si="17"/>
        <v>1.5</v>
      </c>
      <c r="H39" s="28">
        <f t="shared" si="18"/>
        <v>16.5</v>
      </c>
      <c r="I39" s="14"/>
      <c r="J39" s="15"/>
      <c r="N39" s="14"/>
      <c r="O39" s="80" t="str">
        <f t="shared" si="20"/>
        <v>RUBI</v>
      </c>
      <c r="P39" s="81">
        <f t="shared" si="19"/>
        <v>20</v>
      </c>
      <c r="Q39" s="81">
        <f t="shared" si="21"/>
        <v>10</v>
      </c>
      <c r="R39" s="81">
        <f t="shared" si="22"/>
        <v>0.75</v>
      </c>
      <c r="S39" s="82">
        <v>800</v>
      </c>
      <c r="T39" s="14"/>
    </row>
    <row r="40" spans="2:20" ht="22.5" thickTop="1" thickBot="1" x14ac:dyDescent="0.4">
      <c r="B40" s="15"/>
      <c r="C40" s="7" t="s">
        <v>5</v>
      </c>
      <c r="D40" s="8">
        <f>'R$ mais FÔNUS FIDELIDADE'!D8</f>
        <v>2355</v>
      </c>
      <c r="E40" s="12">
        <v>60</v>
      </c>
      <c r="F40" s="23">
        <f t="shared" si="16"/>
        <v>30</v>
      </c>
      <c r="G40" s="24">
        <f t="shared" si="17"/>
        <v>3</v>
      </c>
      <c r="H40" s="25">
        <f t="shared" si="18"/>
        <v>33</v>
      </c>
      <c r="I40" s="14"/>
      <c r="J40" s="15"/>
      <c r="N40" s="14"/>
      <c r="O40" s="86" t="str">
        <f t="shared" si="20"/>
        <v>SAFIRA</v>
      </c>
      <c r="P40" s="87">
        <f t="shared" si="19"/>
        <v>30</v>
      </c>
      <c r="Q40" s="87">
        <f t="shared" si="21"/>
        <v>15</v>
      </c>
      <c r="R40" s="87">
        <f t="shared" si="22"/>
        <v>1.125</v>
      </c>
      <c r="S40" s="88">
        <v>1200</v>
      </c>
      <c r="T40" s="14"/>
    </row>
    <row r="41" spans="2:20" ht="22.5" thickTop="1" thickBot="1" x14ac:dyDescent="0.4">
      <c r="B41" s="15"/>
      <c r="C41" s="9" t="s">
        <v>6</v>
      </c>
      <c r="D41" s="6">
        <f>'R$ mais FÔNUS FIDELIDADE'!D9</f>
        <v>4710</v>
      </c>
      <c r="E41" s="11">
        <v>120</v>
      </c>
      <c r="F41" s="26">
        <f t="shared" si="16"/>
        <v>60</v>
      </c>
      <c r="G41" s="27">
        <f t="shared" si="17"/>
        <v>6</v>
      </c>
      <c r="H41" s="28">
        <f t="shared" si="18"/>
        <v>66</v>
      </c>
      <c r="I41" s="14"/>
      <c r="J41" s="15"/>
      <c r="N41" s="14"/>
      <c r="O41" s="80" t="str">
        <f t="shared" si="20"/>
        <v>ESMERALDA</v>
      </c>
      <c r="P41" s="81">
        <f t="shared" si="19"/>
        <v>60</v>
      </c>
      <c r="Q41" s="81">
        <f t="shared" si="21"/>
        <v>30</v>
      </c>
      <c r="R41" s="81">
        <f t="shared" si="22"/>
        <v>2.25</v>
      </c>
      <c r="S41" s="82">
        <v>2500</v>
      </c>
      <c r="T41" s="14"/>
    </row>
    <row r="42" spans="2:20" ht="22.5" thickTop="1" thickBot="1" x14ac:dyDescent="0.4">
      <c r="B42" s="15"/>
      <c r="C42" s="14"/>
      <c r="D42" s="14"/>
      <c r="E42" s="14"/>
      <c r="F42" s="15"/>
      <c r="G42" s="15"/>
      <c r="H42" s="15"/>
      <c r="I42" s="14"/>
      <c r="J42" s="15"/>
      <c r="N42" s="14"/>
      <c r="O42" s="89" t="str">
        <f t="shared" si="20"/>
        <v>DIAMANTE</v>
      </c>
      <c r="P42" s="90">
        <f t="shared" si="19"/>
        <v>120</v>
      </c>
      <c r="Q42" s="90">
        <f t="shared" si="21"/>
        <v>60</v>
      </c>
      <c r="R42" s="90">
        <f t="shared" si="22"/>
        <v>4.5</v>
      </c>
      <c r="S42" s="91">
        <v>4700</v>
      </c>
      <c r="T42" s="14"/>
    </row>
    <row r="43" spans="2:20" ht="20.25" thickTop="1" thickBot="1" x14ac:dyDescent="0.35">
      <c r="B43" s="15"/>
      <c r="C43" s="113" t="s">
        <v>16</v>
      </c>
      <c r="D43" s="114"/>
      <c r="E43" s="114"/>
      <c r="F43" s="114"/>
      <c r="G43" s="114"/>
      <c r="H43" s="115"/>
      <c r="I43" s="14"/>
      <c r="J43" s="15"/>
      <c r="N43" s="14"/>
      <c r="O43" s="14"/>
      <c r="P43" s="14"/>
      <c r="Q43" s="14"/>
      <c r="R43" s="14"/>
      <c r="S43" s="14"/>
      <c r="T43" s="14"/>
    </row>
    <row r="44" spans="2:20" ht="16.5" thickTop="1" thickBot="1" x14ac:dyDescent="0.3">
      <c r="B44" s="15"/>
      <c r="C44" s="20" t="s">
        <v>1</v>
      </c>
      <c r="D44" s="21" t="s">
        <v>0</v>
      </c>
      <c r="E44" s="22" t="s">
        <v>12</v>
      </c>
      <c r="F44" s="22" t="s">
        <v>18</v>
      </c>
      <c r="G44" s="22" t="s">
        <v>13</v>
      </c>
      <c r="H44" s="21" t="s">
        <v>14</v>
      </c>
      <c r="I44" s="14"/>
      <c r="J44" s="15"/>
      <c r="N44" s="14"/>
      <c r="O44" s="1"/>
      <c r="P44" s="1"/>
      <c r="Q44" s="1"/>
      <c r="R44" s="1"/>
      <c r="S44" s="2"/>
      <c r="T44" s="14"/>
    </row>
    <row r="45" spans="2:20" ht="16.5" thickTop="1" thickBot="1" x14ac:dyDescent="0.3">
      <c r="B45" s="15"/>
      <c r="C45" s="16" t="str">
        <f t="shared" ref="C45:D50" si="23">C36</f>
        <v>PRATA</v>
      </c>
      <c r="D45" s="8">
        <f t="shared" si="23"/>
        <v>196.25</v>
      </c>
      <c r="E45" s="12">
        <v>5</v>
      </c>
      <c r="F45" s="23">
        <f>'R$ mais FÔNUS FIDELIDADE'!R4</f>
        <v>0.1875</v>
      </c>
      <c r="G45" s="24">
        <f t="shared" ref="G45:G50" si="24">E45/20</f>
        <v>0.25</v>
      </c>
      <c r="H45" s="25">
        <f t="shared" ref="H45:H50" si="25">F45+G45</f>
        <v>0.4375</v>
      </c>
      <c r="I45" s="14"/>
      <c r="J45" s="15"/>
      <c r="N45" s="14"/>
    </row>
    <row r="46" spans="2:20" ht="16.5" thickTop="1" thickBot="1" x14ac:dyDescent="0.3">
      <c r="B46" s="15"/>
      <c r="C46" s="5" t="str">
        <f t="shared" si="23"/>
        <v>OURO</v>
      </c>
      <c r="D46" s="6">
        <f t="shared" si="23"/>
        <v>392.5</v>
      </c>
      <c r="E46" s="11">
        <v>10</v>
      </c>
      <c r="F46" s="26">
        <f>'R$ mais FÔNUS FIDELIDADE'!R5</f>
        <v>0.375</v>
      </c>
      <c r="G46" s="27">
        <f t="shared" si="24"/>
        <v>0.5</v>
      </c>
      <c r="H46" s="28">
        <f t="shared" si="25"/>
        <v>0.875</v>
      </c>
      <c r="I46" s="14"/>
      <c r="J46" s="15"/>
      <c r="N46" s="14"/>
    </row>
    <row r="47" spans="2:20" ht="16.5" thickTop="1" thickBot="1" x14ac:dyDescent="0.3">
      <c r="B47" s="15"/>
      <c r="C47" s="7" t="str">
        <f t="shared" si="23"/>
        <v>RUBI</v>
      </c>
      <c r="D47" s="8">
        <f t="shared" si="23"/>
        <v>785</v>
      </c>
      <c r="E47" s="12">
        <v>20</v>
      </c>
      <c r="F47" s="23">
        <f>'R$ mais FÔNUS FIDELIDADE'!R6</f>
        <v>0.75</v>
      </c>
      <c r="G47" s="24">
        <f t="shared" si="24"/>
        <v>1</v>
      </c>
      <c r="H47" s="25">
        <f t="shared" si="25"/>
        <v>1.75</v>
      </c>
      <c r="I47" s="14"/>
      <c r="J47" s="15"/>
    </row>
    <row r="48" spans="2:20" ht="16.5" thickTop="1" thickBot="1" x14ac:dyDescent="0.3">
      <c r="B48" s="15"/>
      <c r="C48" s="5" t="str">
        <f t="shared" si="23"/>
        <v>SAFIRA</v>
      </c>
      <c r="D48" s="6">
        <f t="shared" si="23"/>
        <v>1177.5</v>
      </c>
      <c r="E48" s="11">
        <v>30</v>
      </c>
      <c r="F48" s="26">
        <f>'R$ mais FÔNUS FIDELIDADE'!R7</f>
        <v>1.125</v>
      </c>
      <c r="G48" s="27">
        <f t="shared" si="24"/>
        <v>1.5</v>
      </c>
      <c r="H48" s="28">
        <f t="shared" si="25"/>
        <v>2.625</v>
      </c>
      <c r="I48" s="14"/>
      <c r="J48" s="15"/>
    </row>
    <row r="49" spans="2:10" ht="16.5" thickTop="1" thickBot="1" x14ac:dyDescent="0.3">
      <c r="B49" s="15"/>
      <c r="C49" s="7" t="str">
        <f t="shared" si="23"/>
        <v>ESMERALDA</v>
      </c>
      <c r="D49" s="8">
        <f t="shared" si="23"/>
        <v>2355</v>
      </c>
      <c r="E49" s="12">
        <v>60</v>
      </c>
      <c r="F49" s="23">
        <f>'R$ mais FÔNUS FIDELIDADE'!R8</f>
        <v>2.25</v>
      </c>
      <c r="G49" s="24">
        <f t="shared" si="24"/>
        <v>3</v>
      </c>
      <c r="H49" s="25">
        <f t="shared" si="25"/>
        <v>5.25</v>
      </c>
      <c r="I49" s="14"/>
      <c r="J49" s="15"/>
    </row>
    <row r="50" spans="2:10" ht="16.5" thickTop="1" thickBot="1" x14ac:dyDescent="0.3">
      <c r="B50" s="15"/>
      <c r="C50" s="5" t="str">
        <f t="shared" si="23"/>
        <v>DIAMANTE</v>
      </c>
      <c r="D50" s="6">
        <f t="shared" si="23"/>
        <v>4710</v>
      </c>
      <c r="E50" s="11">
        <v>120</v>
      </c>
      <c r="F50" s="26">
        <f>'R$ mais FÔNUS FIDELIDADE'!R9</f>
        <v>4.5</v>
      </c>
      <c r="G50" s="27">
        <f t="shared" si="24"/>
        <v>6</v>
      </c>
      <c r="H50" s="28">
        <f t="shared" si="25"/>
        <v>10.5</v>
      </c>
      <c r="I50" s="14"/>
      <c r="J50" s="15"/>
    </row>
    <row r="51" spans="2:10" ht="15.75" thickTop="1" x14ac:dyDescent="0.25">
      <c r="B51" s="15"/>
      <c r="C51" s="15"/>
      <c r="D51" s="15"/>
      <c r="E51" s="15"/>
      <c r="F51" s="15"/>
      <c r="G51" s="15"/>
      <c r="H51" s="15"/>
      <c r="I51" s="15"/>
      <c r="J51" s="15"/>
    </row>
  </sheetData>
  <mergeCells count="4">
    <mergeCell ref="B26:F26"/>
    <mergeCell ref="C34:H34"/>
    <mergeCell ref="C43:H43"/>
    <mergeCell ref="O35:S35"/>
  </mergeCells>
  <pageMargins left="0" right="0" top="0.78740157480314965" bottom="0.78740157480314965" header="0.31496062992125984" footer="0.31496062992125984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showGridLines="0" showZeros="0" tabSelected="1" zoomScale="50" zoomScaleNormal="50" workbookViewId="0">
      <selection activeCell="S22" sqref="S22"/>
    </sheetView>
  </sheetViews>
  <sheetFormatPr defaultColWidth="9.140625" defaultRowHeight="31.5" x14ac:dyDescent="0.5"/>
  <cols>
    <col min="1" max="1" width="6.5703125" style="97" customWidth="1"/>
    <col min="2" max="2" width="23" style="92" bestFit="1" customWidth="1"/>
    <col min="3" max="3" width="3" style="92" customWidth="1"/>
    <col min="4" max="4" width="38.42578125" style="92" customWidth="1"/>
    <col min="5" max="5" width="21" style="92" customWidth="1"/>
    <col min="6" max="6" width="27.5703125" style="92" customWidth="1"/>
    <col min="7" max="7" width="35.5703125" style="125" customWidth="1"/>
    <col min="8" max="8" width="24.140625" style="92" customWidth="1"/>
    <col min="9" max="9" width="6.7109375" style="92" customWidth="1"/>
    <col min="10" max="10" width="37.5703125" style="92" customWidth="1"/>
    <col min="11" max="11" width="3.140625" style="92" customWidth="1"/>
    <col min="12" max="12" width="35.5703125" style="92" customWidth="1"/>
    <col min="13" max="13" width="38.7109375" style="92" customWidth="1"/>
    <col min="14" max="15" width="35.5703125" style="92" customWidth="1"/>
    <col min="16" max="16" width="20.140625" style="92" customWidth="1"/>
    <col min="17" max="16384" width="9.140625" style="92"/>
  </cols>
  <sheetData>
    <row r="1" spans="1:16" ht="20.25" customHeight="1" thickBot="1" x14ac:dyDescent="0.55000000000000004">
      <c r="A1" s="95"/>
      <c r="B1" s="94"/>
      <c r="C1" s="94"/>
      <c r="D1" s="94"/>
      <c r="E1" s="94"/>
      <c r="F1" s="94"/>
      <c r="G1" s="124"/>
      <c r="H1" s="94"/>
      <c r="I1" s="94"/>
      <c r="J1" s="94"/>
      <c r="K1" s="94"/>
      <c r="L1" s="94"/>
      <c r="M1" s="94"/>
      <c r="N1" s="94"/>
      <c r="O1" s="94"/>
      <c r="P1" s="94"/>
    </row>
    <row r="2" spans="1:16" ht="42" x14ac:dyDescent="0.65">
      <c r="A2" s="95"/>
      <c r="B2" s="94"/>
      <c r="C2" s="94"/>
      <c r="D2" s="152" t="s">
        <v>78</v>
      </c>
      <c r="E2" s="153"/>
      <c r="F2" s="153"/>
      <c r="G2" s="154"/>
      <c r="H2" s="153"/>
      <c r="I2" s="153"/>
      <c r="J2" s="153"/>
      <c r="K2" s="153"/>
      <c r="L2" s="153"/>
      <c r="M2" s="153"/>
      <c r="N2" s="153"/>
      <c r="O2" s="155"/>
      <c r="P2" s="94"/>
    </row>
    <row r="3" spans="1:16" ht="42" x14ac:dyDescent="0.65">
      <c r="A3" s="95"/>
      <c r="B3" s="94"/>
      <c r="C3" s="94"/>
      <c r="D3" s="156" t="s">
        <v>79</v>
      </c>
      <c r="E3" s="157"/>
      <c r="F3" s="157"/>
      <c r="G3" s="158"/>
      <c r="H3" s="157"/>
      <c r="I3" s="157"/>
      <c r="J3" s="157"/>
      <c r="K3" s="157"/>
      <c r="L3" s="157"/>
      <c r="M3" s="157"/>
      <c r="N3" s="157"/>
      <c r="O3" s="159"/>
      <c r="P3" s="94"/>
    </row>
    <row r="4" spans="1:16" ht="42.75" thickBot="1" x14ac:dyDescent="0.7">
      <c r="A4" s="95"/>
      <c r="B4" s="94"/>
      <c r="C4" s="94"/>
      <c r="D4" s="160" t="s">
        <v>80</v>
      </c>
      <c r="E4" s="161"/>
      <c r="F4" s="161"/>
      <c r="G4" s="162"/>
      <c r="H4" s="161"/>
      <c r="I4" s="161"/>
      <c r="J4" s="161"/>
      <c r="K4" s="161"/>
      <c r="L4" s="161"/>
      <c r="M4" s="161"/>
      <c r="N4" s="161"/>
      <c r="O4" s="163"/>
      <c r="P4" s="94"/>
    </row>
    <row r="5" spans="1:16" ht="9.75" customHeight="1" thickBot="1" x14ac:dyDescent="0.55000000000000004">
      <c r="A5" s="95"/>
      <c r="B5" s="94"/>
      <c r="C5" s="94"/>
      <c r="D5" s="94"/>
      <c r="E5" s="94"/>
      <c r="F5" s="94"/>
      <c r="G5" s="124"/>
      <c r="H5" s="94"/>
      <c r="I5" s="94"/>
      <c r="J5" s="94"/>
      <c r="K5" s="94"/>
      <c r="L5" s="94"/>
      <c r="M5" s="94"/>
      <c r="N5" s="94"/>
      <c r="O5" s="94"/>
      <c r="P5" s="94"/>
    </row>
    <row r="6" spans="1:16" ht="32.25" thickBot="1" x14ac:dyDescent="0.55000000000000004">
      <c r="A6" s="95"/>
      <c r="B6" s="94"/>
      <c r="C6" s="94"/>
      <c r="D6" s="99" t="s">
        <v>54</v>
      </c>
      <c r="E6" s="126" t="s">
        <v>71</v>
      </c>
      <c r="F6" s="126" t="s">
        <v>76</v>
      </c>
      <c r="G6" s="131" t="s">
        <v>75</v>
      </c>
      <c r="H6" s="122" t="s">
        <v>74</v>
      </c>
      <c r="I6" s="122">
        <f>H7</f>
        <v>0</v>
      </c>
      <c r="J6" s="151" t="s">
        <v>81</v>
      </c>
      <c r="K6" s="94"/>
      <c r="L6" s="101" t="s">
        <v>59</v>
      </c>
      <c r="M6" s="102" t="s">
        <v>61</v>
      </c>
      <c r="N6" s="100" t="s">
        <v>62</v>
      </c>
      <c r="O6" s="98">
        <f>(D8/100*3)*F8</f>
        <v>0</v>
      </c>
      <c r="P6" s="94"/>
    </row>
    <row r="7" spans="1:16" ht="32.25" thickBot="1" x14ac:dyDescent="0.55000000000000004">
      <c r="A7" s="95"/>
      <c r="B7" s="94"/>
      <c r="C7" s="94"/>
      <c r="D7" s="123">
        <v>10</v>
      </c>
      <c r="E7" s="132" t="s">
        <v>72</v>
      </c>
      <c r="F7" s="134" t="s">
        <v>51</v>
      </c>
      <c r="G7" s="130">
        <f>D7</f>
        <v>10</v>
      </c>
      <c r="H7" s="141">
        <f>F8</f>
        <v>0</v>
      </c>
      <c r="I7" s="139" t="s">
        <v>68</v>
      </c>
      <c r="J7" s="142" t="s">
        <v>77</v>
      </c>
      <c r="K7" s="94"/>
      <c r="L7" s="149">
        <f>B11</f>
        <v>0</v>
      </c>
      <c r="M7" s="146">
        <f>(L7/100*94)</f>
        <v>0</v>
      </c>
      <c r="N7" s="103">
        <f>M7*0.1</f>
        <v>0</v>
      </c>
      <c r="O7" s="103">
        <f>O6/10</f>
        <v>0</v>
      </c>
      <c r="P7" s="94"/>
    </row>
    <row r="8" spans="1:16" ht="32.25" thickBot="1" x14ac:dyDescent="0.55000000000000004">
      <c r="A8" s="95"/>
      <c r="B8" s="94"/>
      <c r="C8" s="94"/>
      <c r="D8" s="143">
        <f>B11</f>
        <v>0</v>
      </c>
      <c r="E8" s="127">
        <f>D7/100*94</f>
        <v>9.4</v>
      </c>
      <c r="F8" s="133"/>
      <c r="G8" s="144">
        <f>(D7/100*94)*F8</f>
        <v>0</v>
      </c>
      <c r="H8" s="119" t="s">
        <v>73</v>
      </c>
      <c r="I8" s="119" t="s">
        <v>70</v>
      </c>
      <c r="J8" s="138">
        <f>(D7/100*3)*F8</f>
        <v>0</v>
      </c>
      <c r="K8" s="94"/>
      <c r="L8" s="145">
        <f>SUM(G8:K8)</f>
        <v>0</v>
      </c>
      <c r="M8" s="164">
        <f>L8*0.1</f>
        <v>0</v>
      </c>
      <c r="N8" s="148" t="s">
        <v>63</v>
      </c>
      <c r="O8" s="147">
        <f>L8+M7</f>
        <v>0</v>
      </c>
      <c r="P8" s="94"/>
    </row>
    <row r="9" spans="1:16" ht="32.25" thickBot="1" x14ac:dyDescent="0.55000000000000004">
      <c r="A9" s="96"/>
      <c r="B9" s="166" t="s">
        <v>49</v>
      </c>
      <c r="C9" s="94"/>
      <c r="D9" s="93"/>
      <c r="E9" s="93"/>
      <c r="F9" s="93"/>
      <c r="G9" s="121"/>
      <c r="H9" s="93"/>
      <c r="I9" s="93"/>
      <c r="J9" s="93"/>
      <c r="K9" s="93"/>
      <c r="L9" s="93"/>
      <c r="M9" s="93"/>
      <c r="N9" s="93"/>
      <c r="O9" s="93"/>
      <c r="P9" s="94"/>
    </row>
    <row r="10" spans="1:16" ht="32.25" thickBot="1" x14ac:dyDescent="0.55000000000000004">
      <c r="A10" s="95"/>
      <c r="B10" s="167" t="s">
        <v>53</v>
      </c>
      <c r="C10" s="94"/>
      <c r="D10" s="99" t="s">
        <v>55</v>
      </c>
      <c r="E10" s="126" t="s">
        <v>71</v>
      </c>
      <c r="F10" s="126" t="s">
        <v>76</v>
      </c>
      <c r="G10" s="126" t="s">
        <v>72</v>
      </c>
      <c r="H10" s="122" t="s">
        <v>74</v>
      </c>
      <c r="I10" s="122">
        <f>H11</f>
        <v>0</v>
      </c>
      <c r="J10" s="151" t="s">
        <v>81</v>
      </c>
      <c r="K10" s="93"/>
      <c r="L10" s="101" t="s">
        <v>59</v>
      </c>
      <c r="M10" s="102" t="s">
        <v>61</v>
      </c>
      <c r="N10" s="100" t="s">
        <v>62</v>
      </c>
      <c r="O10" s="98">
        <f>(D12/100*3)*F12</f>
        <v>0</v>
      </c>
      <c r="P10" s="94"/>
    </row>
    <row r="11" spans="1:16" ht="32.25" thickBot="1" x14ac:dyDescent="0.55000000000000004">
      <c r="A11" s="95"/>
      <c r="B11" s="107"/>
      <c r="C11" s="94"/>
      <c r="D11" s="123">
        <f>D7*2</f>
        <v>20</v>
      </c>
      <c r="E11" s="132" t="s">
        <v>72</v>
      </c>
      <c r="F11" s="134" t="s">
        <v>51</v>
      </c>
      <c r="G11" s="127">
        <f>D11</f>
        <v>20</v>
      </c>
      <c r="H11" s="141">
        <f>F12</f>
        <v>0</v>
      </c>
      <c r="I11" s="139" t="s">
        <v>68</v>
      </c>
      <c r="J11" s="142" t="s">
        <v>77</v>
      </c>
      <c r="K11" s="93"/>
      <c r="L11" s="149">
        <f>L7</f>
        <v>0</v>
      </c>
      <c r="M11" s="146">
        <f>(L11/100*94)</f>
        <v>0</v>
      </c>
      <c r="N11" s="103">
        <f>M11*0.1</f>
        <v>0</v>
      </c>
      <c r="O11" s="103">
        <f>O10/10</f>
        <v>0</v>
      </c>
      <c r="P11" s="94"/>
    </row>
    <row r="12" spans="1:16" ht="32.25" thickBot="1" x14ac:dyDescent="0.55000000000000004">
      <c r="A12" s="95"/>
      <c r="B12" s="126" t="s">
        <v>52</v>
      </c>
      <c r="C12" s="94"/>
      <c r="D12" s="143">
        <f>D8</f>
        <v>0</v>
      </c>
      <c r="E12" s="127">
        <f>D11/100*94</f>
        <v>18.8</v>
      </c>
      <c r="F12" s="133"/>
      <c r="G12" s="147">
        <f>(D11/100*94)*F12</f>
        <v>0</v>
      </c>
      <c r="H12" s="119" t="s">
        <v>73</v>
      </c>
      <c r="I12" s="119" t="s">
        <v>70</v>
      </c>
      <c r="J12" s="138">
        <f>(D11/100*3)*F12</f>
        <v>0</v>
      </c>
      <c r="K12" s="93"/>
      <c r="L12" s="145">
        <f>SUM(G12:K12)</f>
        <v>0</v>
      </c>
      <c r="M12" s="164">
        <f>L12*0.1</f>
        <v>0</v>
      </c>
      <c r="N12" s="148" t="s">
        <v>63</v>
      </c>
      <c r="O12" s="147">
        <f>L12+M11</f>
        <v>0</v>
      </c>
      <c r="P12" s="94"/>
    </row>
    <row r="13" spans="1:16" ht="32.25" thickBot="1" x14ac:dyDescent="0.55000000000000004">
      <c r="A13" s="95"/>
      <c r="B13" s="165">
        <v>0.94</v>
      </c>
      <c r="C13" s="94"/>
      <c r="D13" s="93"/>
      <c r="E13" s="93"/>
      <c r="F13" s="93"/>
      <c r="G13" s="121"/>
      <c r="H13" s="93"/>
      <c r="I13" s="93"/>
      <c r="J13" s="93"/>
      <c r="K13" s="93"/>
      <c r="L13" s="93"/>
      <c r="M13" s="93"/>
      <c r="N13" s="93"/>
      <c r="O13" s="93"/>
      <c r="P13" s="94"/>
    </row>
    <row r="14" spans="1:16" ht="32.25" thickBot="1" x14ac:dyDescent="0.55000000000000004">
      <c r="A14" s="95"/>
      <c r="B14" s="127">
        <f>B11/100*94</f>
        <v>0</v>
      </c>
      <c r="C14" s="94"/>
      <c r="D14" s="99" t="s">
        <v>56</v>
      </c>
      <c r="E14" s="126" t="s">
        <v>71</v>
      </c>
      <c r="F14" s="126" t="s">
        <v>76</v>
      </c>
      <c r="G14" s="126" t="s">
        <v>72</v>
      </c>
      <c r="H14" s="122" t="s">
        <v>74</v>
      </c>
      <c r="I14" s="122">
        <f>H15</f>
        <v>0</v>
      </c>
      <c r="J14" s="151" t="s">
        <v>81</v>
      </c>
      <c r="K14" s="93"/>
      <c r="L14" s="101" t="s">
        <v>59</v>
      </c>
      <c r="M14" s="102" t="s">
        <v>61</v>
      </c>
      <c r="N14" s="100" t="s">
        <v>62</v>
      </c>
      <c r="O14" s="98">
        <f>(D16/100*3)*F16</f>
        <v>0</v>
      </c>
      <c r="P14" s="94"/>
    </row>
    <row r="15" spans="1:16" ht="32.25" thickBot="1" x14ac:dyDescent="0.55000000000000004">
      <c r="A15" s="95"/>
      <c r="B15" s="126" t="s">
        <v>50</v>
      </c>
      <c r="C15" s="94"/>
      <c r="D15" s="123">
        <f>D7*3</f>
        <v>30</v>
      </c>
      <c r="E15" s="132" t="s">
        <v>72</v>
      </c>
      <c r="F15" s="134" t="s">
        <v>51</v>
      </c>
      <c r="G15" s="127">
        <f>D15</f>
        <v>30</v>
      </c>
      <c r="H15" s="141">
        <f>F16</f>
        <v>0</v>
      </c>
      <c r="I15" s="139" t="s">
        <v>68</v>
      </c>
      <c r="J15" s="142" t="s">
        <v>77</v>
      </c>
      <c r="K15" s="93"/>
      <c r="L15" s="149">
        <f>L11</f>
        <v>0</v>
      </c>
      <c r="M15" s="146">
        <f>(L15/100*94)</f>
        <v>0</v>
      </c>
      <c r="N15" s="103">
        <f>M15*0.1</f>
        <v>0</v>
      </c>
      <c r="O15" s="103">
        <f>O14/10</f>
        <v>0</v>
      </c>
      <c r="P15" s="94"/>
    </row>
    <row r="16" spans="1:16" ht="32.25" thickBot="1" x14ac:dyDescent="0.55000000000000004">
      <c r="A16" s="95"/>
      <c r="B16" s="165">
        <v>0.03</v>
      </c>
      <c r="C16" s="94"/>
      <c r="D16" s="143">
        <f>D8</f>
        <v>0</v>
      </c>
      <c r="E16" s="127">
        <f>D15/100*94</f>
        <v>28.2</v>
      </c>
      <c r="F16" s="133"/>
      <c r="G16" s="147">
        <f>(D15/100*94)*F16</f>
        <v>0</v>
      </c>
      <c r="H16" s="119" t="s">
        <v>73</v>
      </c>
      <c r="I16" s="119" t="s">
        <v>70</v>
      </c>
      <c r="J16" s="138">
        <f>(D15/100*3)*F16</f>
        <v>0</v>
      </c>
      <c r="K16" s="93"/>
      <c r="L16" s="145">
        <f>SUM(G16:K16)</f>
        <v>0</v>
      </c>
      <c r="M16" s="164">
        <f>L16*0.1</f>
        <v>0</v>
      </c>
      <c r="N16" s="148" t="s">
        <v>63</v>
      </c>
      <c r="O16" s="147">
        <f>L16+M15</f>
        <v>0</v>
      </c>
      <c r="P16" s="94"/>
    </row>
    <row r="17" spans="1:16" ht="32.25" thickBot="1" x14ac:dyDescent="0.55000000000000004">
      <c r="A17" s="95"/>
      <c r="B17" s="127">
        <f>B11/100*3</f>
        <v>0</v>
      </c>
      <c r="C17" s="94"/>
      <c r="D17" s="94"/>
      <c r="E17" s="94"/>
      <c r="F17" s="94"/>
      <c r="G17" s="124"/>
      <c r="H17" s="94"/>
      <c r="I17" s="94"/>
      <c r="J17" s="94"/>
      <c r="K17" s="94"/>
      <c r="L17" s="94"/>
      <c r="M17" s="94"/>
      <c r="N17" s="93"/>
      <c r="O17" s="93"/>
      <c r="P17" s="94"/>
    </row>
    <row r="18" spans="1:16" ht="32.25" thickBot="1" x14ac:dyDescent="0.55000000000000004">
      <c r="A18" s="95"/>
      <c r="B18" s="126" t="s">
        <v>60</v>
      </c>
      <c r="C18" s="94"/>
      <c r="D18" s="99" t="s">
        <v>65</v>
      </c>
      <c r="E18" s="126" t="s">
        <v>71</v>
      </c>
      <c r="F18" s="126" t="s">
        <v>76</v>
      </c>
      <c r="G18" s="128" t="s">
        <v>72</v>
      </c>
      <c r="H18" s="122" t="s">
        <v>74</v>
      </c>
      <c r="I18" s="122">
        <f>H19</f>
        <v>0</v>
      </c>
      <c r="J18" s="151" t="s">
        <v>81</v>
      </c>
      <c r="K18" s="93"/>
      <c r="L18" s="101" t="s">
        <v>59</v>
      </c>
      <c r="M18" s="102" t="s">
        <v>61</v>
      </c>
      <c r="N18" s="100" t="s">
        <v>62</v>
      </c>
      <c r="O18" s="98">
        <f>(D20/100*3)*F20</f>
        <v>0</v>
      </c>
      <c r="P18" s="94"/>
    </row>
    <row r="19" spans="1:16" ht="32.25" thickBot="1" x14ac:dyDescent="0.55000000000000004">
      <c r="A19" s="95"/>
      <c r="B19" s="165">
        <v>0.03</v>
      </c>
      <c r="C19" s="94"/>
      <c r="D19" s="123">
        <v>50</v>
      </c>
      <c r="E19" s="132" t="s">
        <v>72</v>
      </c>
      <c r="F19" s="134" t="s">
        <v>51</v>
      </c>
      <c r="G19" s="129">
        <f>D19</f>
        <v>50</v>
      </c>
      <c r="H19" s="141">
        <f>F20</f>
        <v>0</v>
      </c>
      <c r="I19" s="139" t="s">
        <v>68</v>
      </c>
      <c r="J19" s="142" t="s">
        <v>77</v>
      </c>
      <c r="K19" s="93"/>
      <c r="L19" s="149">
        <f>L15</f>
        <v>0</v>
      </c>
      <c r="M19" s="146">
        <f>(L19/100*94)</f>
        <v>0</v>
      </c>
      <c r="N19" s="103">
        <f>M19*0.1</f>
        <v>0</v>
      </c>
      <c r="O19" s="103">
        <f>O18/10</f>
        <v>0</v>
      </c>
      <c r="P19" s="94"/>
    </row>
    <row r="20" spans="1:16" ht="32.25" thickBot="1" x14ac:dyDescent="0.55000000000000004">
      <c r="A20" s="95"/>
      <c r="B20" s="127">
        <f>B11/100*3</f>
        <v>0</v>
      </c>
      <c r="C20" s="94"/>
      <c r="D20" s="143">
        <f>D12</f>
        <v>0</v>
      </c>
      <c r="E20" s="127">
        <f>D19/100*94</f>
        <v>47</v>
      </c>
      <c r="F20" s="133"/>
      <c r="G20" s="147">
        <f>(D19/100*94)*F20</f>
        <v>0</v>
      </c>
      <c r="H20" s="119" t="s">
        <v>73</v>
      </c>
      <c r="I20" s="119" t="s">
        <v>70</v>
      </c>
      <c r="J20" s="138">
        <f>(D19/100*3)*F20</f>
        <v>0</v>
      </c>
      <c r="K20" s="93"/>
      <c r="L20" s="145">
        <f>SUM(G20:K20)</f>
        <v>0</v>
      </c>
      <c r="M20" s="164">
        <f>L20*0.1</f>
        <v>0</v>
      </c>
      <c r="N20" s="148" t="s">
        <v>63</v>
      </c>
      <c r="O20" s="147">
        <f>L20+M19</f>
        <v>0</v>
      </c>
      <c r="P20" s="94"/>
    </row>
    <row r="21" spans="1:16" ht="32.25" thickBot="1" x14ac:dyDescent="0.55000000000000004">
      <c r="A21" s="95"/>
      <c r="B21" s="93"/>
      <c r="C21" s="94"/>
      <c r="D21" s="94"/>
      <c r="E21" s="94"/>
      <c r="F21" s="94"/>
      <c r="G21" s="124"/>
      <c r="H21" s="94"/>
      <c r="I21" s="94"/>
      <c r="J21" s="94"/>
      <c r="K21" s="94"/>
      <c r="L21" s="94"/>
      <c r="M21" s="94"/>
      <c r="N21" s="94"/>
      <c r="O21" s="94"/>
      <c r="P21" s="94"/>
    </row>
    <row r="22" spans="1:16" ht="32.25" thickBot="1" x14ac:dyDescent="0.55000000000000004">
      <c r="A22" s="95"/>
      <c r="B22" s="93"/>
      <c r="C22" s="94"/>
      <c r="D22" s="99" t="s">
        <v>57</v>
      </c>
      <c r="E22" s="126" t="s">
        <v>71</v>
      </c>
      <c r="F22" s="126" t="s">
        <v>76</v>
      </c>
      <c r="G22" s="126" t="s">
        <v>72</v>
      </c>
      <c r="H22" s="122" t="s">
        <v>74</v>
      </c>
      <c r="I22" s="122">
        <f>H23</f>
        <v>0</v>
      </c>
      <c r="J22" s="151" t="s">
        <v>81</v>
      </c>
      <c r="K22" s="93"/>
      <c r="L22" s="101" t="s">
        <v>59</v>
      </c>
      <c r="M22" s="102" t="s">
        <v>61</v>
      </c>
      <c r="N22" s="100" t="s">
        <v>62</v>
      </c>
      <c r="O22" s="98">
        <f>(D24/100*3)*F24</f>
        <v>0</v>
      </c>
      <c r="P22" s="94"/>
    </row>
    <row r="23" spans="1:16" ht="32.25" thickBot="1" x14ac:dyDescent="0.55000000000000004">
      <c r="A23" s="95"/>
      <c r="B23" s="93"/>
      <c r="C23" s="93"/>
      <c r="D23" s="123">
        <f>D7*6</f>
        <v>60</v>
      </c>
      <c r="E23" s="132" t="s">
        <v>72</v>
      </c>
      <c r="F23" s="134" t="s">
        <v>51</v>
      </c>
      <c r="G23" s="127">
        <f>D23</f>
        <v>60</v>
      </c>
      <c r="H23" s="141">
        <f>F24</f>
        <v>0</v>
      </c>
      <c r="I23" s="139" t="s">
        <v>68</v>
      </c>
      <c r="J23" s="142" t="s">
        <v>77</v>
      </c>
      <c r="K23" s="93"/>
      <c r="L23" s="149">
        <f>L7</f>
        <v>0</v>
      </c>
      <c r="M23" s="146">
        <f>(L23/100*94)</f>
        <v>0</v>
      </c>
      <c r="N23" s="103">
        <f>M23*0.1</f>
        <v>0</v>
      </c>
      <c r="O23" s="103">
        <f>O22/10</f>
        <v>0</v>
      </c>
      <c r="P23" s="94"/>
    </row>
    <row r="24" spans="1:16" ht="32.25" thickBot="1" x14ac:dyDescent="0.55000000000000004">
      <c r="A24" s="95"/>
      <c r="B24" s="93"/>
      <c r="C24" s="94"/>
      <c r="D24" s="143">
        <f>D8</f>
        <v>0</v>
      </c>
      <c r="E24" s="127">
        <f>D23/100*94</f>
        <v>56.4</v>
      </c>
      <c r="F24" s="133"/>
      <c r="G24" s="147">
        <f>(D23/100*94)*F24</f>
        <v>0</v>
      </c>
      <c r="H24" s="119" t="s">
        <v>73</v>
      </c>
      <c r="I24" s="119" t="s">
        <v>70</v>
      </c>
      <c r="J24" s="138">
        <f>(D23/100*3)*F24</f>
        <v>0</v>
      </c>
      <c r="K24" s="93"/>
      <c r="L24" s="145">
        <f>SUM(G24:K24)</f>
        <v>0</v>
      </c>
      <c r="M24" s="164">
        <f>L24*0.1</f>
        <v>0</v>
      </c>
      <c r="N24" s="148" t="s">
        <v>63</v>
      </c>
      <c r="O24" s="147">
        <f>L24+M23</f>
        <v>0</v>
      </c>
      <c r="P24" s="94"/>
    </row>
    <row r="25" spans="1:16" ht="32.25" thickBot="1" x14ac:dyDescent="0.55000000000000004">
      <c r="A25" s="95"/>
      <c r="B25" s="93"/>
      <c r="C25" s="93"/>
      <c r="D25" s="93"/>
      <c r="E25" s="93"/>
      <c r="F25" s="93"/>
      <c r="G25" s="121"/>
      <c r="H25" s="93"/>
      <c r="I25" s="93"/>
      <c r="J25" s="93"/>
      <c r="K25" s="93"/>
      <c r="L25" s="93"/>
      <c r="M25" s="93"/>
      <c r="N25" s="93"/>
      <c r="O25" s="93"/>
      <c r="P25" s="94"/>
    </row>
    <row r="26" spans="1:16" ht="32.25" thickBot="1" x14ac:dyDescent="0.55000000000000004">
      <c r="A26" s="95"/>
      <c r="B26" s="93"/>
      <c r="C26" s="93"/>
      <c r="D26" s="99" t="s">
        <v>66</v>
      </c>
      <c r="E26" s="126" t="s">
        <v>71</v>
      </c>
      <c r="F26" s="126" t="s">
        <v>76</v>
      </c>
      <c r="G26" s="126" t="s">
        <v>72</v>
      </c>
      <c r="H26" s="122" t="s">
        <v>74</v>
      </c>
      <c r="I26" s="122">
        <f>H27</f>
        <v>0</v>
      </c>
      <c r="J26" s="151" t="s">
        <v>81</v>
      </c>
      <c r="K26" s="93"/>
      <c r="L26" s="101" t="s">
        <v>59</v>
      </c>
      <c r="M26" s="102" t="s">
        <v>61</v>
      </c>
      <c r="N26" s="100" t="s">
        <v>62</v>
      </c>
      <c r="O26" s="98">
        <f>(D28/100*3)*F28</f>
        <v>0</v>
      </c>
      <c r="P26" s="94"/>
    </row>
    <row r="27" spans="1:16" ht="32.25" thickBot="1" x14ac:dyDescent="0.55000000000000004">
      <c r="A27" s="95"/>
      <c r="B27" s="93"/>
      <c r="C27" s="93"/>
      <c r="D27" s="123">
        <v>100</v>
      </c>
      <c r="E27" s="132" t="s">
        <v>72</v>
      </c>
      <c r="F27" s="134" t="s">
        <v>51</v>
      </c>
      <c r="G27" s="127">
        <f>D27</f>
        <v>100</v>
      </c>
      <c r="H27" s="141">
        <f>F28</f>
        <v>0</v>
      </c>
      <c r="I27" s="139" t="s">
        <v>68</v>
      </c>
      <c r="J27" s="142" t="s">
        <v>77</v>
      </c>
      <c r="K27" s="93"/>
      <c r="L27" s="150">
        <f>L7</f>
        <v>0</v>
      </c>
      <c r="M27" s="146">
        <f>(L27/100*94)</f>
        <v>0</v>
      </c>
      <c r="N27" s="103">
        <f>M27*0.1</f>
        <v>0</v>
      </c>
      <c r="O27" s="103">
        <f>O26/10</f>
        <v>0</v>
      </c>
      <c r="P27" s="94"/>
    </row>
    <row r="28" spans="1:16" ht="32.25" thickBot="1" x14ac:dyDescent="0.55000000000000004">
      <c r="A28" s="95"/>
      <c r="B28" s="93"/>
      <c r="C28" s="93"/>
      <c r="D28" s="143">
        <f>B11</f>
        <v>0</v>
      </c>
      <c r="E28" s="127">
        <f>D27/100*94</f>
        <v>94</v>
      </c>
      <c r="F28" s="133"/>
      <c r="G28" s="147">
        <f>(D27/100*94)*F28</f>
        <v>0</v>
      </c>
      <c r="H28" s="119" t="s">
        <v>73</v>
      </c>
      <c r="I28" s="119" t="s">
        <v>70</v>
      </c>
      <c r="J28" s="138">
        <f>(D27/100*3)*F28</f>
        <v>0</v>
      </c>
      <c r="K28" s="93"/>
      <c r="L28" s="145">
        <f>SUM(G28:K28)</f>
        <v>0</v>
      </c>
      <c r="M28" s="164">
        <f>L28*0.1</f>
        <v>0</v>
      </c>
      <c r="N28" s="148" t="s">
        <v>63</v>
      </c>
      <c r="O28" s="147">
        <f>L28+M27</f>
        <v>0</v>
      </c>
      <c r="P28" s="94"/>
    </row>
    <row r="29" spans="1:16" ht="32.25" thickBot="1" x14ac:dyDescent="0.55000000000000004">
      <c r="A29" s="95"/>
      <c r="B29" s="93"/>
      <c r="C29" s="93"/>
      <c r="D29" s="93"/>
      <c r="E29" s="93"/>
      <c r="F29" s="93"/>
      <c r="G29" s="121"/>
      <c r="H29" s="93"/>
      <c r="I29" s="93"/>
      <c r="J29" s="93"/>
      <c r="K29" s="93"/>
      <c r="L29" s="93"/>
      <c r="M29" s="93"/>
      <c r="N29" s="93"/>
      <c r="O29" s="93"/>
      <c r="P29" s="94"/>
    </row>
    <row r="30" spans="1:16" ht="32.25" thickBot="1" x14ac:dyDescent="0.55000000000000004">
      <c r="A30" s="95"/>
      <c r="B30" s="93"/>
      <c r="C30" s="93"/>
      <c r="D30" s="99" t="s">
        <v>58</v>
      </c>
      <c r="E30" s="126" t="s">
        <v>71</v>
      </c>
      <c r="F30" s="126" t="s">
        <v>76</v>
      </c>
      <c r="G30" s="126" t="s">
        <v>72</v>
      </c>
      <c r="H30" s="122" t="s">
        <v>74</v>
      </c>
      <c r="I30" s="122">
        <f>H31</f>
        <v>0</v>
      </c>
      <c r="J30" s="151" t="s">
        <v>81</v>
      </c>
      <c r="K30" s="93"/>
      <c r="L30" s="101" t="s">
        <v>59</v>
      </c>
      <c r="M30" s="102" t="s">
        <v>61</v>
      </c>
      <c r="N30" s="100" t="s">
        <v>62</v>
      </c>
      <c r="O30" s="98">
        <f>(D32/100*3)*F32</f>
        <v>0</v>
      </c>
      <c r="P30" s="94"/>
    </row>
    <row r="31" spans="1:16" ht="32.25" thickBot="1" x14ac:dyDescent="0.55000000000000004">
      <c r="A31" s="95"/>
      <c r="B31" s="93"/>
      <c r="C31" s="93"/>
      <c r="D31" s="123">
        <v>120</v>
      </c>
      <c r="E31" s="132" t="s">
        <v>72</v>
      </c>
      <c r="F31" s="134" t="s">
        <v>51</v>
      </c>
      <c r="G31" s="127">
        <f>D31</f>
        <v>120</v>
      </c>
      <c r="H31" s="141">
        <f>F32</f>
        <v>0</v>
      </c>
      <c r="I31" s="139" t="s">
        <v>68</v>
      </c>
      <c r="J31" s="142" t="s">
        <v>77</v>
      </c>
      <c r="K31" s="93"/>
      <c r="L31" s="150">
        <f>L7</f>
        <v>0</v>
      </c>
      <c r="M31" s="146">
        <f>(L31/100*94)</f>
        <v>0</v>
      </c>
      <c r="N31" s="103">
        <f>M31*0.1</f>
        <v>0</v>
      </c>
      <c r="O31" s="103">
        <f>O30/10</f>
        <v>0</v>
      </c>
      <c r="P31" s="94"/>
    </row>
    <row r="32" spans="1:16" ht="32.25" thickBot="1" x14ac:dyDescent="0.55000000000000004">
      <c r="A32" s="95"/>
      <c r="B32" s="93"/>
      <c r="C32" s="93"/>
      <c r="D32" s="143">
        <f>B11</f>
        <v>0</v>
      </c>
      <c r="E32" s="127">
        <f>D31/100*94</f>
        <v>112.8</v>
      </c>
      <c r="F32" s="133"/>
      <c r="G32" s="147">
        <f>(D31/100*94)*F32</f>
        <v>0</v>
      </c>
      <c r="H32" s="119" t="s">
        <v>73</v>
      </c>
      <c r="I32" s="119" t="s">
        <v>70</v>
      </c>
      <c r="J32" s="138">
        <f>(D31/100*3)*F32</f>
        <v>0</v>
      </c>
      <c r="K32" s="93"/>
      <c r="L32" s="145">
        <f>SUM(G32:K32)</f>
        <v>0</v>
      </c>
      <c r="M32" s="164">
        <f>L32*0.1</f>
        <v>0</v>
      </c>
      <c r="N32" s="148" t="s">
        <v>63</v>
      </c>
      <c r="O32" s="147">
        <f>L32+M31</f>
        <v>0</v>
      </c>
      <c r="P32" s="94"/>
    </row>
    <row r="33" spans="1:16" ht="32.25" thickBot="1" x14ac:dyDescent="0.55000000000000004">
      <c r="A33" s="95"/>
      <c r="B33" s="93"/>
      <c r="C33" s="93"/>
      <c r="D33" s="93"/>
      <c r="E33" s="93"/>
      <c r="F33" s="93"/>
      <c r="G33" s="121"/>
      <c r="H33" s="93"/>
      <c r="I33" s="93"/>
      <c r="J33" s="93"/>
      <c r="K33" s="93"/>
      <c r="L33" s="93"/>
      <c r="M33" s="93"/>
      <c r="N33" s="93"/>
      <c r="O33" s="93"/>
      <c r="P33" s="94"/>
    </row>
    <row r="34" spans="1:16" ht="32.25" thickBot="1" x14ac:dyDescent="0.55000000000000004">
      <c r="A34" s="95"/>
      <c r="B34" s="93"/>
      <c r="C34" s="93"/>
      <c r="D34" s="99" t="s">
        <v>67</v>
      </c>
      <c r="E34" s="126" t="s">
        <v>71</v>
      </c>
      <c r="F34" s="126" t="s">
        <v>76</v>
      </c>
      <c r="G34" s="126" t="s">
        <v>72</v>
      </c>
      <c r="H34" s="122" t="s">
        <v>74</v>
      </c>
      <c r="I34" s="122">
        <f>H35</f>
        <v>0</v>
      </c>
      <c r="J34" s="151" t="s">
        <v>81</v>
      </c>
      <c r="K34" s="93"/>
      <c r="L34" s="101" t="s">
        <v>59</v>
      </c>
      <c r="M34" s="102" t="s">
        <v>61</v>
      </c>
      <c r="N34" s="100" t="s">
        <v>62</v>
      </c>
      <c r="O34" s="98">
        <f>(D36/100*3)*F36</f>
        <v>0</v>
      </c>
      <c r="P34" s="94"/>
    </row>
    <row r="35" spans="1:16" ht="32.25" thickBot="1" x14ac:dyDescent="0.55000000000000004">
      <c r="A35" s="95"/>
      <c r="B35" s="93"/>
      <c r="C35" s="93"/>
      <c r="D35" s="123">
        <v>200</v>
      </c>
      <c r="E35" s="132" t="s">
        <v>72</v>
      </c>
      <c r="F35" s="134" t="s">
        <v>51</v>
      </c>
      <c r="G35" s="127">
        <f>D35</f>
        <v>200</v>
      </c>
      <c r="H35" s="141">
        <f>F36</f>
        <v>0</v>
      </c>
      <c r="I35" s="139" t="s">
        <v>68</v>
      </c>
      <c r="J35" s="140" t="s">
        <v>69</v>
      </c>
      <c r="K35" s="93"/>
      <c r="L35" s="150">
        <f>L7</f>
        <v>0</v>
      </c>
      <c r="M35" s="146">
        <f>(L35/100*94)</f>
        <v>0</v>
      </c>
      <c r="N35" s="103">
        <f>M35*0.1</f>
        <v>0</v>
      </c>
      <c r="O35" s="103">
        <f>O34/10</f>
        <v>0</v>
      </c>
      <c r="P35" s="94"/>
    </row>
    <row r="36" spans="1:16" ht="32.25" thickBot="1" x14ac:dyDescent="0.55000000000000004">
      <c r="A36" s="95"/>
      <c r="B36" s="93"/>
      <c r="C36" s="93"/>
      <c r="D36" s="143">
        <f>D8</f>
        <v>0</v>
      </c>
      <c r="E36" s="127">
        <f>D35/100*94</f>
        <v>188</v>
      </c>
      <c r="F36" s="135"/>
      <c r="G36" s="147">
        <f>(D35/100*94)*F36</f>
        <v>0</v>
      </c>
      <c r="H36" s="119" t="s">
        <v>73</v>
      </c>
      <c r="I36" s="119" t="s">
        <v>70</v>
      </c>
      <c r="J36" s="138">
        <f>(D35/100*3)*F36</f>
        <v>0</v>
      </c>
      <c r="K36" s="93"/>
      <c r="L36" s="145">
        <f>SUM(G36:K36)</f>
        <v>0</v>
      </c>
      <c r="M36" s="164">
        <f>L36*0.1</f>
        <v>0</v>
      </c>
      <c r="N36" s="148" t="s">
        <v>63</v>
      </c>
      <c r="O36" s="147">
        <f>L36+M35</f>
        <v>0</v>
      </c>
      <c r="P36" s="94"/>
    </row>
    <row r="37" spans="1:16" ht="14.25" customHeight="1" thickBot="1" x14ac:dyDescent="0.55000000000000004">
      <c r="A37" s="95"/>
      <c r="B37" s="93"/>
      <c r="C37" s="93"/>
      <c r="D37" s="93"/>
      <c r="E37" s="93"/>
      <c r="F37" s="93"/>
      <c r="G37" s="121"/>
      <c r="H37" s="93"/>
      <c r="I37" s="93"/>
      <c r="J37" s="93"/>
      <c r="K37" s="93"/>
      <c r="L37" s="93"/>
      <c r="M37" s="93"/>
      <c r="N37" s="93"/>
      <c r="O37" s="93"/>
      <c r="P37" s="94"/>
    </row>
    <row r="38" spans="1:16" ht="32.25" thickBot="1" x14ac:dyDescent="0.55000000000000004">
      <c r="A38" s="95"/>
      <c r="B38" s="93"/>
      <c r="C38" s="93"/>
      <c r="D38" s="93"/>
      <c r="E38" s="93"/>
      <c r="F38" s="108" t="s">
        <v>64</v>
      </c>
      <c r="G38" s="136"/>
      <c r="H38" s="137" t="s">
        <v>64</v>
      </c>
      <c r="I38" s="120"/>
      <c r="J38" s="109"/>
      <c r="K38" s="93"/>
      <c r="L38" s="105">
        <f>L8+L12+L16+L24+L36</f>
        <v>0</v>
      </c>
      <c r="M38" s="106">
        <f>M35</f>
        <v>0</v>
      </c>
      <c r="N38" s="106">
        <f>SUM(L38:M38)</f>
        <v>0</v>
      </c>
      <c r="O38" s="104">
        <f>N38/100</f>
        <v>0</v>
      </c>
      <c r="P38" s="94"/>
    </row>
    <row r="39" spans="1:16" x14ac:dyDescent="0.5">
      <c r="A39" s="95"/>
      <c r="B39" s="93"/>
      <c r="C39" s="93"/>
      <c r="D39" s="93"/>
      <c r="E39" s="93"/>
      <c r="F39" s="93"/>
      <c r="G39" s="121"/>
      <c r="H39" s="93"/>
      <c r="I39" s="93"/>
      <c r="J39" s="93"/>
      <c r="K39" s="93"/>
      <c r="L39" s="93"/>
      <c r="M39" s="93"/>
      <c r="N39" s="93"/>
      <c r="O39" s="93"/>
      <c r="P39" s="94"/>
    </row>
    <row r="40" spans="1:16" x14ac:dyDescent="0.5">
      <c r="A40" s="95"/>
      <c r="B40" s="93"/>
      <c r="C40" s="93"/>
      <c r="D40" s="93"/>
      <c r="E40" s="93"/>
      <c r="F40" s="93"/>
      <c r="G40" s="121"/>
      <c r="H40" s="93"/>
      <c r="I40" s="93"/>
      <c r="J40" s="93"/>
      <c r="K40" s="93"/>
      <c r="L40" s="93"/>
      <c r="M40" s="93"/>
      <c r="N40" s="93"/>
      <c r="O40" s="93"/>
      <c r="P40" s="94"/>
    </row>
    <row r="41" spans="1:16" x14ac:dyDescent="0.5">
      <c r="A41" s="95"/>
      <c r="B41" s="93"/>
      <c r="C41" s="93"/>
      <c r="D41" s="93"/>
      <c r="E41" s="93"/>
      <c r="F41" s="93"/>
      <c r="G41" s="121"/>
      <c r="H41" s="93"/>
      <c r="I41" s="93"/>
      <c r="J41" s="93"/>
      <c r="K41" s="93"/>
      <c r="L41" s="93"/>
      <c r="M41" s="93"/>
      <c r="N41" s="93"/>
      <c r="O41" s="93"/>
      <c r="P41" s="94"/>
    </row>
    <row r="42" spans="1:16" x14ac:dyDescent="0.5">
      <c r="A42" s="95"/>
      <c r="B42" s="93"/>
      <c r="C42" s="93"/>
      <c r="D42" s="93"/>
      <c r="E42" s="93"/>
      <c r="F42" s="93"/>
      <c r="G42" s="121"/>
      <c r="H42" s="93"/>
      <c r="I42" s="93"/>
      <c r="J42" s="93"/>
      <c r="K42" s="93"/>
      <c r="L42" s="93"/>
      <c r="M42" s="93"/>
      <c r="N42" s="93"/>
      <c r="O42" s="93"/>
      <c r="P42" s="94"/>
    </row>
    <row r="43" spans="1:16" x14ac:dyDescent="0.5">
      <c r="A43" s="95"/>
      <c r="B43" s="93"/>
      <c r="C43" s="93"/>
      <c r="D43" s="93"/>
      <c r="E43" s="93"/>
      <c r="F43" s="93"/>
      <c r="G43" s="121"/>
      <c r="H43" s="93"/>
      <c r="I43" s="93"/>
      <c r="J43" s="93"/>
      <c r="K43" s="93"/>
      <c r="L43" s="93"/>
      <c r="M43" s="93"/>
      <c r="N43" s="93"/>
      <c r="O43" s="93"/>
      <c r="P43" s="94"/>
    </row>
    <row r="44" spans="1:16" x14ac:dyDescent="0.5">
      <c r="A44" s="95"/>
      <c r="B44" s="93"/>
      <c r="C44" s="93"/>
      <c r="D44" s="93"/>
      <c r="E44" s="93"/>
      <c r="F44" s="93"/>
      <c r="G44" s="121"/>
      <c r="H44" s="93"/>
      <c r="I44" s="93"/>
      <c r="J44" s="93"/>
      <c r="K44" s="93"/>
      <c r="L44" s="93"/>
      <c r="M44" s="93"/>
      <c r="N44" s="93"/>
      <c r="O44" s="93"/>
      <c r="P44" s="94"/>
    </row>
    <row r="45" spans="1:16" x14ac:dyDescent="0.5">
      <c r="A45" s="95"/>
      <c r="B45" s="93"/>
      <c r="C45" s="93"/>
      <c r="D45" s="93"/>
      <c r="E45" s="93"/>
      <c r="F45" s="93"/>
      <c r="G45" s="121"/>
      <c r="H45" s="93"/>
      <c r="I45" s="93"/>
      <c r="J45" s="93"/>
      <c r="K45" s="93"/>
      <c r="L45" s="93"/>
      <c r="M45" s="93"/>
      <c r="N45" s="93"/>
      <c r="O45" s="93"/>
      <c r="P45" s="94"/>
    </row>
    <row r="46" spans="1:16" x14ac:dyDescent="0.5">
      <c r="A46" s="95"/>
      <c r="B46" s="93"/>
      <c r="C46" s="93"/>
      <c r="D46" s="93"/>
      <c r="E46" s="93"/>
      <c r="F46" s="93"/>
      <c r="G46" s="121"/>
      <c r="H46" s="93"/>
      <c r="I46" s="93"/>
      <c r="J46" s="93"/>
      <c r="K46" s="93"/>
      <c r="L46" s="93"/>
      <c r="M46" s="93"/>
      <c r="N46" s="93"/>
      <c r="O46" s="93"/>
      <c r="P46" s="94"/>
    </row>
    <row r="47" spans="1:16" x14ac:dyDescent="0.5">
      <c r="A47" s="95"/>
      <c r="B47" s="93"/>
      <c r="C47" s="93"/>
      <c r="D47" s="93"/>
      <c r="E47" s="93"/>
      <c r="F47" s="93"/>
      <c r="G47" s="121"/>
      <c r="H47" s="93"/>
      <c r="I47" s="93"/>
      <c r="J47" s="93"/>
      <c r="K47" s="93"/>
      <c r="L47" s="93"/>
      <c r="M47" s="93"/>
      <c r="N47" s="93"/>
      <c r="O47" s="93"/>
      <c r="P47" s="94"/>
    </row>
    <row r="48" spans="1:16" x14ac:dyDescent="0.5">
      <c r="A48" s="95"/>
      <c r="B48" s="93"/>
      <c r="C48" s="93"/>
      <c r="D48" s="93"/>
      <c r="E48" s="93"/>
      <c r="F48" s="93"/>
      <c r="G48" s="121"/>
      <c r="H48" s="93"/>
      <c r="I48" s="93"/>
      <c r="J48" s="93"/>
      <c r="K48" s="93"/>
      <c r="L48" s="93"/>
      <c r="M48" s="93"/>
      <c r="N48" s="93"/>
      <c r="O48" s="93"/>
      <c r="P48" s="94"/>
    </row>
    <row r="49" spans="1:16" x14ac:dyDescent="0.5">
      <c r="A49" s="95"/>
      <c r="B49" s="93"/>
      <c r="C49" s="93"/>
      <c r="D49" s="93"/>
      <c r="E49" s="93"/>
      <c r="F49" s="93"/>
      <c r="G49" s="121"/>
      <c r="H49" s="93"/>
      <c r="I49" s="93"/>
      <c r="J49" s="93"/>
      <c r="K49" s="93"/>
      <c r="L49" s="93"/>
      <c r="M49" s="93"/>
      <c r="N49" s="93"/>
      <c r="O49" s="93"/>
      <c r="P49" s="94"/>
    </row>
    <row r="50" spans="1:16" x14ac:dyDescent="0.5">
      <c r="A50" s="95"/>
      <c r="B50" s="93"/>
      <c r="C50" s="93"/>
      <c r="D50" s="93"/>
      <c r="E50" s="93"/>
      <c r="F50" s="93"/>
      <c r="G50" s="121"/>
      <c r="H50" s="93"/>
      <c r="I50" s="93"/>
      <c r="J50" s="93"/>
      <c r="K50" s="93"/>
      <c r="L50" s="93"/>
      <c r="M50" s="93"/>
      <c r="N50" s="93"/>
      <c r="O50" s="93"/>
      <c r="P50" s="94"/>
    </row>
    <row r="51" spans="1:16" x14ac:dyDescent="0.5">
      <c r="A51" s="95"/>
      <c r="B51" s="93"/>
      <c r="C51" s="93"/>
      <c r="D51" s="93"/>
      <c r="E51" s="93"/>
      <c r="F51" s="93"/>
      <c r="G51" s="121"/>
      <c r="H51" s="93"/>
      <c r="I51" s="93"/>
      <c r="J51" s="93"/>
      <c r="K51" s="93"/>
      <c r="L51" s="93"/>
      <c r="M51" s="93"/>
      <c r="N51" s="93"/>
      <c r="O51" s="93"/>
      <c r="P51" s="94"/>
    </row>
  </sheetData>
  <sheetProtection password="CE1E" sheet="1" objects="1" scenarios="1"/>
  <pageMargins left="0.11811023622047245" right="0.11811023622047245" top="0" bottom="0.19685039370078741" header="0.31496062992125984" footer="0.31496062992125984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R$ mais FÔNUS FIDELIDADE</vt:lpstr>
      <vt:lpstr>CALCULE DITIGANDO NO AZUL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Falcão</dc:creator>
  <cp:lastModifiedBy>Fernando Falcão</cp:lastModifiedBy>
  <cp:lastPrinted>2020-03-29T13:42:40Z</cp:lastPrinted>
  <dcterms:created xsi:type="dcterms:W3CDTF">2017-03-24T13:01:54Z</dcterms:created>
  <dcterms:modified xsi:type="dcterms:W3CDTF">2020-03-29T13:55:42Z</dcterms:modified>
</cp:coreProperties>
</file>